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LBC September 2024\Agenda No. 4\"/>
    </mc:Choice>
  </mc:AlternateContent>
  <bookViews>
    <workbookView xWindow="0" yWindow="0" windowWidth="20490" windowHeight="7635"/>
  </bookViews>
  <sheets>
    <sheet name="CDRatio" sheetId="1" r:id="rId1"/>
    <sheet name="CDRatio (2)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AD8" i="2" l="1"/>
  <c r="AD9" i="2"/>
  <c r="AD10" i="2"/>
  <c r="AD7" i="2"/>
  <c r="M11" i="2"/>
  <c r="M13" i="2"/>
  <c r="M14" i="2" s="1"/>
  <c r="M20" i="2" s="1"/>
  <c r="O60" i="2"/>
  <c r="P59" i="2"/>
  <c r="O58" i="2"/>
  <c r="L58" i="2"/>
  <c r="K58" i="2"/>
  <c r="T58" i="2" s="1"/>
  <c r="J58" i="2"/>
  <c r="I58" i="2"/>
  <c r="H58" i="2"/>
  <c r="G58" i="2"/>
  <c r="S58" i="2" s="1"/>
  <c r="T57" i="2"/>
  <c r="S57" i="2"/>
  <c r="O57" i="2"/>
  <c r="M57" i="2"/>
  <c r="N57" i="2" s="1"/>
  <c r="T56" i="2"/>
  <c r="S56" i="2"/>
  <c r="O56" i="2"/>
  <c r="N56" i="2"/>
  <c r="M56" i="2"/>
  <c r="T55" i="2"/>
  <c r="S55" i="2"/>
  <c r="O55" i="2"/>
  <c r="M55" i="2"/>
  <c r="N55" i="2" s="1"/>
  <c r="O54" i="2"/>
  <c r="M54" i="2"/>
  <c r="N54" i="2" s="1"/>
  <c r="P54" i="2" s="1"/>
  <c r="L54" i="2"/>
  <c r="K54" i="2"/>
  <c r="T54" i="2" s="1"/>
  <c r="J54" i="2"/>
  <c r="I54" i="2"/>
  <c r="H54" i="2"/>
  <c r="G54" i="2"/>
  <c r="S54" i="2" s="1"/>
  <c r="T53" i="2"/>
  <c r="S53" i="2"/>
  <c r="N53" i="2"/>
  <c r="P53" i="2" s="1"/>
  <c r="M53" i="2"/>
  <c r="R52" i="2"/>
  <c r="T52" i="2" s="1"/>
  <c r="Q52" i="2"/>
  <c r="S52" i="2" s="1"/>
  <c r="O52" i="2"/>
  <c r="N52" i="2"/>
  <c r="M52" i="2"/>
  <c r="R51" i="2"/>
  <c r="T51" i="2" s="1"/>
  <c r="Q51" i="2"/>
  <c r="S51" i="2" s="1"/>
  <c r="O51" i="2"/>
  <c r="N51" i="2"/>
  <c r="P51" i="2" s="1"/>
  <c r="M51" i="2"/>
  <c r="R50" i="2"/>
  <c r="T50" i="2" s="1"/>
  <c r="Q50" i="2"/>
  <c r="S50" i="2" s="1"/>
  <c r="O50" i="2"/>
  <c r="N50" i="2"/>
  <c r="P50" i="2" s="1"/>
  <c r="M50" i="2"/>
  <c r="R49" i="2"/>
  <c r="T49" i="2" s="1"/>
  <c r="Q49" i="2"/>
  <c r="S49" i="2" s="1"/>
  <c r="O49" i="2"/>
  <c r="N49" i="2"/>
  <c r="M49" i="2"/>
  <c r="R48" i="2"/>
  <c r="T48" i="2" s="1"/>
  <c r="Q48" i="2"/>
  <c r="S48" i="2" s="1"/>
  <c r="O48" i="2"/>
  <c r="N48" i="2"/>
  <c r="M48" i="2"/>
  <c r="R47" i="2"/>
  <c r="T47" i="2" s="1"/>
  <c r="Q47" i="2"/>
  <c r="S47" i="2" s="1"/>
  <c r="O47" i="2"/>
  <c r="N47" i="2"/>
  <c r="P47" i="2" s="1"/>
  <c r="M47" i="2"/>
  <c r="R46" i="2"/>
  <c r="Q46" i="2"/>
  <c r="O46" i="2"/>
  <c r="L46" i="2"/>
  <c r="K46" i="2"/>
  <c r="J46" i="2"/>
  <c r="I46" i="2"/>
  <c r="H46" i="2"/>
  <c r="G46" i="2"/>
  <c r="S46" i="2" s="1"/>
  <c r="R45" i="2"/>
  <c r="T45" i="2" s="1"/>
  <c r="Q45" i="2"/>
  <c r="S45" i="2" s="1"/>
  <c r="O45" i="2"/>
  <c r="M45" i="2"/>
  <c r="N45" i="2" s="1"/>
  <c r="R44" i="2"/>
  <c r="T44" i="2" s="1"/>
  <c r="Q44" i="2"/>
  <c r="S44" i="2" s="1"/>
  <c r="O44" i="2"/>
  <c r="M44" i="2"/>
  <c r="N44" i="2" s="1"/>
  <c r="P44" i="2" s="1"/>
  <c r="R43" i="2"/>
  <c r="Q43" i="2"/>
  <c r="O43" i="2"/>
  <c r="S42" i="2"/>
  <c r="R42" i="2"/>
  <c r="Q42" i="2"/>
  <c r="O42" i="2"/>
  <c r="L42" i="2"/>
  <c r="K42" i="2"/>
  <c r="J42" i="2"/>
  <c r="I42" i="2"/>
  <c r="H42" i="2"/>
  <c r="G42" i="2"/>
  <c r="R41" i="2"/>
  <c r="T41" i="2" s="1"/>
  <c r="Q41" i="2"/>
  <c r="S41" i="2" s="1"/>
  <c r="O41" i="2"/>
  <c r="M41" i="2"/>
  <c r="N41" i="2" s="1"/>
  <c r="T40" i="2"/>
  <c r="S40" i="2"/>
  <c r="N40" i="2"/>
  <c r="P40" i="2" s="1"/>
  <c r="M40" i="2"/>
  <c r="T39" i="2"/>
  <c r="S39" i="2"/>
  <c r="M39" i="2"/>
  <c r="N39" i="2" s="1"/>
  <c r="P39" i="2" s="1"/>
  <c r="R38" i="2"/>
  <c r="Q38" i="2"/>
  <c r="O38" i="2"/>
  <c r="R37" i="2"/>
  <c r="Q37" i="2"/>
  <c r="S37" i="2" s="1"/>
  <c r="O37" i="2"/>
  <c r="M37" i="2"/>
  <c r="N37" i="2" s="1"/>
  <c r="L37" i="2"/>
  <c r="K37" i="2"/>
  <c r="T37" i="2" s="1"/>
  <c r="J37" i="2"/>
  <c r="I37" i="2"/>
  <c r="H37" i="2"/>
  <c r="G37" i="2"/>
  <c r="T36" i="2"/>
  <c r="S36" i="2"/>
  <c r="N36" i="2"/>
  <c r="P36" i="2" s="1"/>
  <c r="M36" i="2"/>
  <c r="T35" i="2"/>
  <c r="R35" i="2"/>
  <c r="Q35" i="2"/>
  <c r="S35" i="2" s="1"/>
  <c r="O35" i="2"/>
  <c r="N35" i="2"/>
  <c r="M35" i="2"/>
  <c r="T34" i="2"/>
  <c r="S34" i="2"/>
  <c r="R34" i="2"/>
  <c r="Q34" i="2"/>
  <c r="O34" i="2"/>
  <c r="N34" i="2"/>
  <c r="P34" i="2" s="1"/>
  <c r="M34" i="2"/>
  <c r="S33" i="2"/>
  <c r="R33" i="2"/>
  <c r="T33" i="2" s="1"/>
  <c r="Q33" i="2"/>
  <c r="O33" i="2"/>
  <c r="N33" i="2"/>
  <c r="P33" i="2" s="1"/>
  <c r="M33" i="2"/>
  <c r="R32" i="2"/>
  <c r="T32" i="2" s="1"/>
  <c r="Q32" i="2"/>
  <c r="S32" i="2" s="1"/>
  <c r="O32" i="2"/>
  <c r="N32" i="2"/>
  <c r="P32" i="2" s="1"/>
  <c r="M32" i="2"/>
  <c r="T31" i="2"/>
  <c r="R31" i="2"/>
  <c r="Q31" i="2"/>
  <c r="S31" i="2" s="1"/>
  <c r="O31" i="2"/>
  <c r="N31" i="2"/>
  <c r="M31" i="2"/>
  <c r="T30" i="2"/>
  <c r="S30" i="2"/>
  <c r="R30" i="2"/>
  <c r="Q30" i="2"/>
  <c r="O30" i="2"/>
  <c r="N30" i="2"/>
  <c r="P30" i="2" s="1"/>
  <c r="M30" i="2"/>
  <c r="S29" i="2"/>
  <c r="R29" i="2"/>
  <c r="T29" i="2" s="1"/>
  <c r="Q29" i="2"/>
  <c r="O29" i="2"/>
  <c r="N29" i="2"/>
  <c r="P29" i="2" s="1"/>
  <c r="M29" i="2"/>
  <c r="R28" i="2"/>
  <c r="T28" i="2" s="1"/>
  <c r="Q28" i="2"/>
  <c r="S28" i="2" s="1"/>
  <c r="O28" i="2"/>
  <c r="N28" i="2"/>
  <c r="M28" i="2"/>
  <c r="R27" i="2"/>
  <c r="T27" i="2" s="1"/>
  <c r="Q27" i="2"/>
  <c r="S27" i="2" s="1"/>
  <c r="O27" i="2"/>
  <c r="N27" i="2"/>
  <c r="P27" i="2" s="1"/>
  <c r="M27" i="2"/>
  <c r="R26" i="2"/>
  <c r="T26" i="2" s="1"/>
  <c r="Q26" i="2"/>
  <c r="S26" i="2" s="1"/>
  <c r="O26" i="2"/>
  <c r="N26" i="2"/>
  <c r="P26" i="2" s="1"/>
  <c r="M26" i="2"/>
  <c r="R25" i="2"/>
  <c r="T25" i="2" s="1"/>
  <c r="Q25" i="2"/>
  <c r="S25" i="2" s="1"/>
  <c r="O25" i="2"/>
  <c r="N25" i="2"/>
  <c r="M25" i="2"/>
  <c r="R24" i="2"/>
  <c r="T24" i="2" s="1"/>
  <c r="Q24" i="2"/>
  <c r="S24" i="2" s="1"/>
  <c r="O24" i="2"/>
  <c r="N24" i="2"/>
  <c r="P24" i="2" s="1"/>
  <c r="M24" i="2"/>
  <c r="R23" i="2"/>
  <c r="T23" i="2" s="1"/>
  <c r="Q23" i="2"/>
  <c r="S23" i="2" s="1"/>
  <c r="O23" i="2"/>
  <c r="N23" i="2"/>
  <c r="P23" i="2" s="1"/>
  <c r="M23" i="2"/>
  <c r="R22" i="2"/>
  <c r="T22" i="2" s="1"/>
  <c r="Q22" i="2"/>
  <c r="S22" i="2" s="1"/>
  <c r="O22" i="2"/>
  <c r="N22" i="2"/>
  <c r="P22" i="2" s="1"/>
  <c r="M22" i="2"/>
  <c r="R21" i="2"/>
  <c r="T21" i="2" s="1"/>
  <c r="Q21" i="2"/>
  <c r="S21" i="2" s="1"/>
  <c r="O21" i="2"/>
  <c r="N21" i="2"/>
  <c r="M21" i="2"/>
  <c r="R20" i="2"/>
  <c r="Q20" i="2"/>
  <c r="O20" i="2"/>
  <c r="R19" i="2"/>
  <c r="Q19" i="2"/>
  <c r="O19" i="2"/>
  <c r="M19" i="2"/>
  <c r="N19" i="2" s="1"/>
  <c r="L19" i="2"/>
  <c r="K19" i="2"/>
  <c r="T19" i="2" s="1"/>
  <c r="J19" i="2"/>
  <c r="I19" i="2"/>
  <c r="H19" i="2"/>
  <c r="G19" i="2"/>
  <c r="R18" i="2"/>
  <c r="T18" i="2" s="1"/>
  <c r="Q18" i="2"/>
  <c r="S18" i="2" s="1"/>
  <c r="O18" i="2"/>
  <c r="N18" i="2"/>
  <c r="M18" i="2"/>
  <c r="S17" i="2"/>
  <c r="R17" i="2"/>
  <c r="T17" i="2" s="1"/>
  <c r="Q17" i="2"/>
  <c r="O17" i="2"/>
  <c r="M17" i="2"/>
  <c r="N17" i="2" s="1"/>
  <c r="P17" i="2" s="1"/>
  <c r="S16" i="2"/>
  <c r="R16" i="2"/>
  <c r="T16" i="2" s="1"/>
  <c r="Q16" i="2"/>
  <c r="O16" i="2"/>
  <c r="M16" i="2"/>
  <c r="N16" i="2" s="1"/>
  <c r="P16" i="2" s="1"/>
  <c r="R15" i="2"/>
  <c r="T15" i="2" s="1"/>
  <c r="Q15" i="2"/>
  <c r="S15" i="2" s="1"/>
  <c r="O15" i="2"/>
  <c r="M15" i="2"/>
  <c r="N15" i="2" s="1"/>
  <c r="R14" i="2"/>
  <c r="Q14" i="2"/>
  <c r="O14" i="2"/>
  <c r="L14" i="2"/>
  <c r="K14" i="2"/>
  <c r="T14" i="2" s="1"/>
  <c r="J14" i="2"/>
  <c r="J20" i="2" s="1"/>
  <c r="I14" i="2"/>
  <c r="I20" i="2" s="1"/>
  <c r="I38" i="2" s="1"/>
  <c r="I43" i="2" s="1"/>
  <c r="I60" i="2" s="1"/>
  <c r="H14" i="2"/>
  <c r="G14" i="2"/>
  <c r="G20" i="2" s="1"/>
  <c r="G38" i="2" s="1"/>
  <c r="R13" i="2"/>
  <c r="T13" i="2" s="1"/>
  <c r="Q13" i="2"/>
  <c r="S13" i="2" s="1"/>
  <c r="O13" i="2"/>
  <c r="N13" i="2"/>
  <c r="P13" i="2" s="1"/>
  <c r="T12" i="2"/>
  <c r="R12" i="2"/>
  <c r="Q12" i="2"/>
  <c r="S12" i="2" s="1"/>
  <c r="O12" i="2"/>
  <c r="P12" i="2" s="1"/>
  <c r="N12" i="2"/>
  <c r="M12" i="2"/>
  <c r="R11" i="2"/>
  <c r="T11" i="2" s="1"/>
  <c r="Q11" i="2"/>
  <c r="O11" i="2"/>
  <c r="N11" i="2"/>
  <c r="P11" i="2" s="1"/>
  <c r="T10" i="2"/>
  <c r="R10" i="2"/>
  <c r="Q10" i="2"/>
  <c r="S10" i="2" s="1"/>
  <c r="O10" i="2"/>
  <c r="P10" i="2" s="1"/>
  <c r="N10" i="2"/>
  <c r="M10" i="2"/>
  <c r="R9" i="2"/>
  <c r="T9" i="2" s="1"/>
  <c r="Q9" i="2"/>
  <c r="S9" i="2" s="1"/>
  <c r="O9" i="2"/>
  <c r="M9" i="2"/>
  <c r="N9" i="2" s="1"/>
  <c r="T8" i="2"/>
  <c r="R8" i="2"/>
  <c r="Q8" i="2"/>
  <c r="S8" i="2" s="1"/>
  <c r="O8" i="2"/>
  <c r="M8" i="2"/>
  <c r="N8" i="2" s="1"/>
  <c r="P8" i="2" s="1"/>
  <c r="R7" i="2"/>
  <c r="T7" i="2" s="1"/>
  <c r="Q7" i="2"/>
  <c r="S7" i="2" s="1"/>
  <c r="O7" i="2"/>
  <c r="M7" i="2"/>
  <c r="N7" i="2" s="1"/>
  <c r="R6" i="2"/>
  <c r="T6" i="2" s="1"/>
  <c r="Q6" i="2"/>
  <c r="S6" i="2" s="1"/>
  <c r="O6" i="2"/>
  <c r="M6" i="2"/>
  <c r="N6" i="2" s="1"/>
  <c r="P6" i="2" s="1"/>
  <c r="P21" i="2" l="1"/>
  <c r="P31" i="2"/>
  <c r="R60" i="2"/>
  <c r="P56" i="2"/>
  <c r="S19" i="2"/>
  <c r="P28" i="2"/>
  <c r="P41" i="2"/>
  <c r="P45" i="2"/>
  <c r="P52" i="2"/>
  <c r="P55" i="2"/>
  <c r="P7" i="2"/>
  <c r="H20" i="2"/>
  <c r="H38" i="2" s="1"/>
  <c r="H43" i="2" s="1"/>
  <c r="H60" i="2" s="1"/>
  <c r="P15" i="2"/>
  <c r="P18" i="2"/>
  <c r="P25" i="2"/>
  <c r="P35" i="2"/>
  <c r="P37" i="2"/>
  <c r="P49" i="2"/>
  <c r="P57" i="2"/>
  <c r="T42" i="2"/>
  <c r="P9" i="2"/>
  <c r="J38" i="2"/>
  <c r="J43" i="2" s="1"/>
  <c r="J60" i="2" s="1"/>
  <c r="P19" i="2"/>
  <c r="P48" i="2"/>
  <c r="S11" i="2"/>
  <c r="S14" i="2"/>
  <c r="L20" i="2"/>
  <c r="L38" i="2" s="1"/>
  <c r="L43" i="2" s="1"/>
  <c r="L60" i="2" s="1"/>
  <c r="S38" i="2"/>
  <c r="G43" i="2"/>
  <c r="M38" i="2"/>
  <c r="N20" i="2"/>
  <c r="P20" i="2" s="1"/>
  <c r="T46" i="2"/>
  <c r="N14" i="2"/>
  <c r="P14" i="2" s="1"/>
  <c r="M46" i="2"/>
  <c r="N46" i="2" s="1"/>
  <c r="P46" i="2" s="1"/>
  <c r="K20" i="2"/>
  <c r="S20" i="2"/>
  <c r="M58" i="2"/>
  <c r="N58" i="2" s="1"/>
  <c r="P58" i="2" s="1"/>
  <c r="M42" i="2"/>
  <c r="N42" i="2" s="1"/>
  <c r="P42" i="2" s="1"/>
  <c r="P59" i="1"/>
  <c r="N38" i="2" l="1"/>
  <c r="P38" i="2" s="1"/>
  <c r="M43" i="2"/>
  <c r="G60" i="2"/>
  <c r="S60" i="2" s="1"/>
  <c r="S43" i="2"/>
  <c r="K38" i="2"/>
  <c r="T20" i="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7" i="1"/>
  <c r="O38" i="1"/>
  <c r="O41" i="1"/>
  <c r="O42" i="1"/>
  <c r="O43" i="1"/>
  <c r="O44" i="1"/>
  <c r="O45" i="1"/>
  <c r="O46" i="1"/>
  <c r="O47" i="1"/>
  <c r="O48" i="1"/>
  <c r="O49" i="1"/>
  <c r="O50" i="1"/>
  <c r="O51" i="1"/>
  <c r="O52" i="1"/>
  <c r="O54" i="1"/>
  <c r="O55" i="1"/>
  <c r="O56" i="1"/>
  <c r="O57" i="1"/>
  <c r="O58" i="1"/>
  <c r="O60" i="1"/>
  <c r="O6" i="1"/>
  <c r="M60" i="2" l="1"/>
  <c r="N60" i="2" s="1"/>
  <c r="P60" i="2" s="1"/>
  <c r="N43" i="2"/>
  <c r="P43" i="2" s="1"/>
  <c r="T38" i="2"/>
  <c r="K43" i="2"/>
  <c r="H58" i="1"/>
  <c r="I58" i="1"/>
  <c r="J58" i="1"/>
  <c r="K58" i="1"/>
  <c r="G58" i="1"/>
  <c r="H54" i="1"/>
  <c r="I54" i="1"/>
  <c r="J54" i="1"/>
  <c r="K54" i="1"/>
  <c r="G54" i="1"/>
  <c r="H46" i="1"/>
  <c r="I46" i="1"/>
  <c r="J46" i="1"/>
  <c r="K46" i="1"/>
  <c r="G46" i="1"/>
  <c r="H42" i="1"/>
  <c r="I42" i="1"/>
  <c r="J42" i="1"/>
  <c r="K42" i="1"/>
  <c r="G42" i="1"/>
  <c r="H37" i="1"/>
  <c r="I37" i="1"/>
  <c r="J37" i="1"/>
  <c r="K37" i="1"/>
  <c r="G37" i="1"/>
  <c r="H19" i="1"/>
  <c r="I19" i="1"/>
  <c r="J19" i="1"/>
  <c r="K19" i="1"/>
  <c r="G19" i="1"/>
  <c r="G20" i="1" s="1"/>
  <c r="G38" i="1" s="1"/>
  <c r="G43" i="1" s="1"/>
  <c r="G60" i="1" s="1"/>
  <c r="H14" i="1"/>
  <c r="I14" i="1"/>
  <c r="J14" i="1"/>
  <c r="J20" i="1" s="1"/>
  <c r="K14" i="1"/>
  <c r="G14" i="1"/>
  <c r="M7" i="1"/>
  <c r="N7" i="1" s="1"/>
  <c r="P7" i="1" s="1"/>
  <c r="M8" i="1"/>
  <c r="N8" i="1" s="1"/>
  <c r="P8" i="1" s="1"/>
  <c r="M9" i="1"/>
  <c r="N9" i="1" s="1"/>
  <c r="P9" i="1" s="1"/>
  <c r="M10" i="1"/>
  <c r="N10" i="1" s="1"/>
  <c r="P10" i="1" s="1"/>
  <c r="M11" i="1"/>
  <c r="N11" i="1" s="1"/>
  <c r="P11" i="1" s="1"/>
  <c r="M12" i="1"/>
  <c r="N12" i="1" s="1"/>
  <c r="P12" i="1" s="1"/>
  <c r="M13" i="1"/>
  <c r="N13" i="1" s="1"/>
  <c r="P13" i="1" s="1"/>
  <c r="M15" i="1"/>
  <c r="N15" i="1" s="1"/>
  <c r="P15" i="1" s="1"/>
  <c r="M16" i="1"/>
  <c r="N16" i="1" s="1"/>
  <c r="P16" i="1" s="1"/>
  <c r="M17" i="1"/>
  <c r="N17" i="1" s="1"/>
  <c r="P17" i="1" s="1"/>
  <c r="M18" i="1"/>
  <c r="N18" i="1" s="1"/>
  <c r="P18" i="1" s="1"/>
  <c r="M21" i="1"/>
  <c r="N21" i="1" s="1"/>
  <c r="P21" i="1" s="1"/>
  <c r="M22" i="1"/>
  <c r="N22" i="1" s="1"/>
  <c r="P22" i="1" s="1"/>
  <c r="M23" i="1"/>
  <c r="N23" i="1" s="1"/>
  <c r="P23" i="1" s="1"/>
  <c r="M24" i="1"/>
  <c r="N24" i="1" s="1"/>
  <c r="P24" i="1" s="1"/>
  <c r="M25" i="1"/>
  <c r="N25" i="1" s="1"/>
  <c r="P25" i="1" s="1"/>
  <c r="M26" i="1"/>
  <c r="N26" i="1" s="1"/>
  <c r="P26" i="1" s="1"/>
  <c r="M27" i="1"/>
  <c r="N27" i="1" s="1"/>
  <c r="P27" i="1" s="1"/>
  <c r="M28" i="1"/>
  <c r="N28" i="1" s="1"/>
  <c r="P28" i="1" s="1"/>
  <c r="M29" i="1"/>
  <c r="N29" i="1" s="1"/>
  <c r="P29" i="1" s="1"/>
  <c r="M30" i="1"/>
  <c r="N30" i="1" s="1"/>
  <c r="P30" i="1" s="1"/>
  <c r="M31" i="1"/>
  <c r="N31" i="1" s="1"/>
  <c r="P31" i="1" s="1"/>
  <c r="M32" i="1"/>
  <c r="N32" i="1" s="1"/>
  <c r="P32" i="1" s="1"/>
  <c r="M33" i="1"/>
  <c r="N33" i="1" s="1"/>
  <c r="P33" i="1" s="1"/>
  <c r="M34" i="1"/>
  <c r="N34" i="1" s="1"/>
  <c r="P34" i="1" s="1"/>
  <c r="M35" i="1"/>
  <c r="N35" i="1" s="1"/>
  <c r="P35" i="1" s="1"/>
  <c r="M36" i="1"/>
  <c r="N36" i="1" s="1"/>
  <c r="P36" i="1" s="1"/>
  <c r="M39" i="1"/>
  <c r="N39" i="1" s="1"/>
  <c r="P39" i="1" s="1"/>
  <c r="M40" i="1"/>
  <c r="N40" i="1" s="1"/>
  <c r="P40" i="1" s="1"/>
  <c r="M41" i="1"/>
  <c r="N41" i="1" s="1"/>
  <c r="P41" i="1" s="1"/>
  <c r="M44" i="1"/>
  <c r="N44" i="1" s="1"/>
  <c r="P44" i="1" s="1"/>
  <c r="M45" i="1"/>
  <c r="N45" i="1" s="1"/>
  <c r="P45" i="1" s="1"/>
  <c r="M47" i="1"/>
  <c r="N47" i="1" s="1"/>
  <c r="P47" i="1" s="1"/>
  <c r="M48" i="1"/>
  <c r="N48" i="1" s="1"/>
  <c r="P48" i="1" s="1"/>
  <c r="M49" i="1"/>
  <c r="N49" i="1" s="1"/>
  <c r="P49" i="1" s="1"/>
  <c r="M50" i="1"/>
  <c r="N50" i="1" s="1"/>
  <c r="P50" i="1" s="1"/>
  <c r="M51" i="1"/>
  <c r="N51" i="1" s="1"/>
  <c r="P51" i="1" s="1"/>
  <c r="M52" i="1"/>
  <c r="N52" i="1" s="1"/>
  <c r="P52" i="1" s="1"/>
  <c r="M53" i="1"/>
  <c r="N53" i="1" s="1"/>
  <c r="P53" i="1" s="1"/>
  <c r="M55" i="1"/>
  <c r="N55" i="1" s="1"/>
  <c r="P55" i="1" s="1"/>
  <c r="M56" i="1"/>
  <c r="N56" i="1" s="1"/>
  <c r="P56" i="1" s="1"/>
  <c r="M57" i="1"/>
  <c r="N57" i="1" s="1"/>
  <c r="P57" i="1" s="1"/>
  <c r="K60" i="2" l="1"/>
  <c r="T43" i="2"/>
  <c r="J38" i="1"/>
  <c r="J43" i="1" s="1"/>
  <c r="J60" i="1" s="1"/>
  <c r="K20" i="1"/>
  <c r="K38" i="1" s="1"/>
  <c r="K43" i="1" s="1"/>
  <c r="K60" i="1" s="1"/>
  <c r="I20" i="1"/>
  <c r="I38" i="1" s="1"/>
  <c r="I43" i="1" s="1"/>
  <c r="I60" i="1" s="1"/>
  <c r="H20" i="1"/>
  <c r="H38" i="1" s="1"/>
  <c r="H43" i="1" s="1"/>
  <c r="H60" i="1" s="1"/>
  <c r="M42" i="1"/>
  <c r="N42" i="1" s="1"/>
  <c r="P42" i="1" s="1"/>
  <c r="M37" i="1"/>
  <c r="N37" i="1" s="1"/>
  <c r="P37" i="1" s="1"/>
  <c r="L14" i="1"/>
  <c r="M54" i="1"/>
  <c r="N54" i="1" s="1"/>
  <c r="P54" i="1" s="1"/>
  <c r="M58" i="1"/>
  <c r="N58" i="1" s="1"/>
  <c r="P58" i="1" s="1"/>
  <c r="M19" i="1"/>
  <c r="N19" i="1" s="1"/>
  <c r="P19" i="1" s="1"/>
  <c r="M46" i="1"/>
  <c r="N46" i="1" s="1"/>
  <c r="P46" i="1" s="1"/>
  <c r="L19" i="1"/>
  <c r="L54" i="1"/>
  <c r="L46" i="1"/>
  <c r="M6" i="1"/>
  <c r="N6" i="1" s="1"/>
  <c r="P6" i="1" s="1"/>
  <c r="L42" i="1"/>
  <c r="L37" i="1"/>
  <c r="L58" i="1"/>
  <c r="K64" i="2" l="1"/>
  <c r="N64" i="2" s="1"/>
  <c r="T60" i="2"/>
  <c r="L20" i="1"/>
  <c r="L38" i="1"/>
  <c r="L43" i="1" s="1"/>
  <c r="L60" i="1" s="1"/>
  <c r="M14" i="1"/>
  <c r="N14" i="1" s="1"/>
  <c r="P14" i="1" s="1"/>
  <c r="K64" i="1"/>
  <c r="N64" i="1" s="1"/>
  <c r="M20" i="1" l="1"/>
  <c r="N20" i="1" s="1"/>
  <c r="P20" i="1" s="1"/>
  <c r="T36" i="1"/>
  <c r="S54" i="1"/>
  <c r="T54" i="1"/>
  <c r="S55" i="1"/>
  <c r="T55" i="1"/>
  <c r="S56" i="1"/>
  <c r="T56" i="1"/>
  <c r="S57" i="1"/>
  <c r="T57" i="1"/>
  <c r="S58" i="1"/>
  <c r="T58" i="1"/>
  <c r="S60" i="1"/>
  <c r="R7" i="1"/>
  <c r="R8" i="1"/>
  <c r="R9" i="1"/>
  <c r="R10" i="1"/>
  <c r="R11" i="1"/>
  <c r="R12" i="1"/>
  <c r="R13" i="1"/>
  <c r="R15" i="1"/>
  <c r="R16" i="1"/>
  <c r="R17" i="1"/>
  <c r="R18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S36" i="1"/>
  <c r="T39" i="1"/>
  <c r="S39" i="1"/>
  <c r="T40" i="1"/>
  <c r="S40" i="1"/>
  <c r="R41" i="1"/>
  <c r="R44" i="1"/>
  <c r="R45" i="1"/>
  <c r="R47" i="1"/>
  <c r="R48" i="1"/>
  <c r="R49" i="1"/>
  <c r="R50" i="1"/>
  <c r="R51" i="1"/>
  <c r="R52" i="1"/>
  <c r="S53" i="1"/>
  <c r="T53" i="1"/>
  <c r="R6" i="1"/>
  <c r="Q7" i="1"/>
  <c r="S7" i="1" s="1"/>
  <c r="Q8" i="1"/>
  <c r="S8" i="1" s="1"/>
  <c r="Q9" i="1"/>
  <c r="S9" i="1" s="1"/>
  <c r="Q10" i="1"/>
  <c r="S10" i="1" s="1"/>
  <c r="Q11" i="1"/>
  <c r="S11" i="1" s="1"/>
  <c r="Q12" i="1"/>
  <c r="S12" i="1" s="1"/>
  <c r="Q13" i="1"/>
  <c r="S13" i="1" s="1"/>
  <c r="Q15" i="1"/>
  <c r="S15" i="1" s="1"/>
  <c r="Q16" i="1"/>
  <c r="S16" i="1" s="1"/>
  <c r="Q17" i="1"/>
  <c r="S17" i="1" s="1"/>
  <c r="Q18" i="1"/>
  <c r="S18" i="1" s="1"/>
  <c r="Q21" i="1"/>
  <c r="S21" i="1" s="1"/>
  <c r="Q22" i="1"/>
  <c r="S22" i="1" s="1"/>
  <c r="Q23" i="1"/>
  <c r="S23" i="1" s="1"/>
  <c r="Q24" i="1"/>
  <c r="S24" i="1" s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S35" i="1" s="1"/>
  <c r="Q41" i="1"/>
  <c r="S41" i="1" s="1"/>
  <c r="Q44" i="1"/>
  <c r="S44" i="1" s="1"/>
  <c r="Q45" i="1"/>
  <c r="S45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6" i="1"/>
  <c r="S6" i="1" s="1"/>
  <c r="T45" i="1" l="1"/>
  <c r="T8" i="1"/>
  <c r="T44" i="1"/>
  <c r="T26" i="1"/>
  <c r="T16" i="1"/>
  <c r="T7" i="1"/>
  <c r="T52" i="1"/>
  <c r="T41" i="1"/>
  <c r="T33" i="1"/>
  <c r="T25" i="1"/>
  <c r="T15" i="1"/>
  <c r="T34" i="1"/>
  <c r="T24" i="1"/>
  <c r="T50" i="1"/>
  <c r="T31" i="1"/>
  <c r="T23" i="1"/>
  <c r="T12" i="1"/>
  <c r="T35" i="1"/>
  <c r="T49" i="1"/>
  <c r="T30" i="1"/>
  <c r="T22" i="1"/>
  <c r="T11" i="1"/>
  <c r="T27" i="1"/>
  <c r="T32" i="1"/>
  <c r="T48" i="1"/>
  <c r="T29" i="1"/>
  <c r="T21" i="1"/>
  <c r="T10" i="1"/>
  <c r="T17" i="1"/>
  <c r="T51" i="1"/>
  <c r="T13" i="1"/>
  <c r="T6" i="1"/>
  <c r="T47" i="1"/>
  <c r="T28" i="1"/>
  <c r="T18" i="1"/>
  <c r="T9" i="1"/>
  <c r="M38" i="1"/>
  <c r="N38" i="1" s="1"/>
  <c r="P38" i="1" s="1"/>
  <c r="Q46" i="1"/>
  <c r="S46" i="1" s="1"/>
  <c r="R42" i="1"/>
  <c r="Q42" i="1"/>
  <c r="S42" i="1" s="1"/>
  <c r="R37" i="1"/>
  <c r="Q37" i="1"/>
  <c r="S37" i="1" s="1"/>
  <c r="R19" i="1"/>
  <c r="Q20" i="1"/>
  <c r="S20" i="1" s="1"/>
  <c r="R14" i="1"/>
  <c r="Q19" i="1"/>
  <c r="S19" i="1" s="1"/>
  <c r="Q14" i="1"/>
  <c r="S14" i="1" s="1"/>
  <c r="T37" i="1" l="1"/>
  <c r="T19" i="1"/>
  <c r="T42" i="1"/>
  <c r="T14" i="1"/>
  <c r="M43" i="1"/>
  <c r="N43" i="1" s="1"/>
  <c r="P43" i="1" s="1"/>
  <c r="R46" i="1"/>
  <c r="T46" i="1" l="1"/>
  <c r="M60" i="1"/>
  <c r="N60" i="1" s="1"/>
  <c r="P60" i="1" s="1"/>
  <c r="R20" i="1"/>
  <c r="Q38" i="1"/>
  <c r="S38" i="1" s="1"/>
  <c r="T20" i="1" l="1"/>
  <c r="Q43" i="1"/>
  <c r="S43" i="1" s="1"/>
  <c r="R38" i="1"/>
  <c r="T38" i="1" l="1"/>
  <c r="R43" i="1"/>
  <c r="R60" i="1" l="1"/>
  <c r="T43" i="1"/>
  <c r="T60" i="1" l="1"/>
</calcChain>
</file>

<file path=xl/sharedStrings.xml><?xml version="1.0" encoding="utf-8"?>
<sst xmlns="http://schemas.openxmlformats.org/spreadsheetml/2006/main" count="169" uniqueCount="79">
  <si>
    <t>Name of Bank</t>
  </si>
  <si>
    <t>Branch</t>
  </si>
  <si>
    <t>Rural</t>
  </si>
  <si>
    <t>Semi-Urban</t>
  </si>
  <si>
    <t xml:space="preserve">Urban </t>
  </si>
  <si>
    <t>CD Ratio</t>
  </si>
  <si>
    <t>BANK OF BARODA</t>
  </si>
  <si>
    <t>BANK OF INDIA</t>
  </si>
  <si>
    <t>CANARA BANK</t>
  </si>
  <si>
    <t>CENTRAL BANK OF INDIA</t>
  </si>
  <si>
    <t>INDIAN BANK</t>
  </si>
  <si>
    <t>PUNJAB NATIONAL BANK</t>
  </si>
  <si>
    <t>UNION BANK OF INDIA</t>
  </si>
  <si>
    <t>STATE BANK OF INDIA</t>
  </si>
  <si>
    <t>TOTAL LEAD BANKS</t>
  </si>
  <si>
    <t>BANK OF MAHARASHTRA</t>
  </si>
  <si>
    <t>INDIAN OVERSEAS BANK</t>
  </si>
  <si>
    <t>PUNJAB AND SIND BANK</t>
  </si>
  <si>
    <t>UCO BANK</t>
  </si>
  <si>
    <t>TOTAL NON LEAD BANKS</t>
  </si>
  <si>
    <t>TOTAL PUBLIC SECTOR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</si>
  <si>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</si>
  <si>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</si>
  <si>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</si>
  <si>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</si>
  <si>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</si>
  <si>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</si>
  <si>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</si>
  <si>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</si>
  <si>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</si>
  <si>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</si>
  <si>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</si>
  <si>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</si>
  <si>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THE NAINITAL BANK LTD</t>
  </si>
  <si>
    <t>CSB BANK LIMITED</t>
  </si>
  <si>
    <t>RBL BANK</t>
  </si>
  <si>
    <t>IDFC FIRST BANK</t>
  </si>
  <si>
    <t>TOTAL PRIVATE SECTOR BANKS</t>
  </si>
  <si>
    <t>TOTAL COMM.  BANKS</t>
  </si>
  <si>
    <t xml:space="preserve">ARYAVART GRAMIN  BANK   </t>
  </si>
  <si>
    <t xml:space="preserve">BARODA UTTAR PRADESH GRAMIN BANK </t>
  </si>
  <si>
    <t>PRATHAMA U.P GRAMIN BANK</t>
  </si>
  <si>
    <t>TOTAL REGIONAL RURAL BANKS</t>
  </si>
  <si>
    <t>TOTAL COMM.  BANKS + TOTAL RRB</t>
  </si>
  <si>
    <t>U P COOP BANK LTD</t>
  </si>
  <si>
    <t>U P S G V BANK LTD</t>
  </si>
  <si>
    <t>TOTAL CO-OPERATIVE SECTOR BANKS</t>
  </si>
  <si>
    <t>AU SMALL FIN.BANK</t>
  </si>
  <si>
    <t>EQUITAS SMALL FIN. BANK</t>
  </si>
  <si>
    <t>JANA SMALL FIN. BANK</t>
  </si>
  <si>
    <t>UJJIVAN SMALL FIN. BANK</t>
  </si>
  <si>
    <t>UTKARSH SMALL FIN. BANK</t>
  </si>
  <si>
    <t>SHIVALIK SMALL FINANCE BANK</t>
  </si>
  <si>
    <t>UNITY SMALL FINANCE BANK</t>
  </si>
  <si>
    <t>TOTAL SMALL FINANCE BANK</t>
  </si>
  <si>
    <t>INDIA POST PAYMENTS BANK</t>
  </si>
  <si>
    <t>FINO PAYMENTS BANK</t>
  </si>
  <si>
    <t>PAYTM  PAYMENTS BANK</t>
  </si>
  <si>
    <t>TOTAL PAYMENT BANK</t>
  </si>
  <si>
    <t>GRAND TOTAL</t>
  </si>
  <si>
    <t>RIDF</t>
  </si>
  <si>
    <t>Outside Advance</t>
  </si>
  <si>
    <t>Outside Advances</t>
  </si>
  <si>
    <t>Total Advances</t>
  </si>
  <si>
    <t>Total Deposit</t>
  </si>
  <si>
    <t xml:space="preserve">RIDF </t>
  </si>
  <si>
    <t>Diff Deposit</t>
  </si>
  <si>
    <t>Diff Advance</t>
  </si>
  <si>
    <t xml:space="preserve">Sr. No. </t>
  </si>
  <si>
    <t>Diff</t>
  </si>
  <si>
    <t xml:space="preserve">           'June' 2024</t>
  </si>
  <si>
    <t xml:space="preserve">(Amount in Crore) </t>
  </si>
  <si>
    <t>Agenda No. 4</t>
  </si>
  <si>
    <t>Annexure-1</t>
  </si>
  <si>
    <t>BANK WISE C:D RATIO OF UTTAR PRADESH AS ON SEPTEMBER 2024</t>
  </si>
  <si>
    <t>Advances</t>
  </si>
  <si>
    <t>s</t>
  </si>
  <si>
    <t>j</t>
  </si>
  <si>
    <t>calculation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</si>
</sst>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6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" fontId="1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2" borderId="12" xfId="0" applyFont="1" applyFill="1" applyBorder="1"/>
    <xf numFmtId="0" fontId="2" fillId="0" borderId="12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10" fontId="2" fillId="0" borderId="17" xfId="1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10" fontId="2" fillId="0" borderId="25" xfId="1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10" fontId="2" fillId="3" borderId="26" xfId="1" applyNumberFormat="1" applyFont="1" applyFill="1" applyBorder="1" applyAlignment="1">
      <alignment horizontal="right"/>
    </xf>
    <xf numFmtId="10" fontId="2" fillId="3" borderId="27" xfId="1" applyNumberFormat="1" applyFont="1" applyFill="1" applyBorder="1" applyAlignment="1">
      <alignment horizontal="right"/>
    </xf>
    <xf numFmtId="0" fontId="2" fillId="2" borderId="8" xfId="0" applyFont="1" applyFill="1" applyBorder="1"/>
    <xf numFmtId="10" fontId="2" fillId="0" borderId="28" xfId="1" applyNumberFormat="1" applyFont="1" applyBorder="1" applyAlignment="1">
      <alignment horizontal="right"/>
    </xf>
    <xf numFmtId="10" fontId="2" fillId="0" borderId="29" xfId="1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3" xfId="1" applyNumberFormat="1" applyFont="1" applyBorder="1" applyAlignment="1">
      <alignment horizontal="right"/>
    </xf>
    <xf numFmtId="2" fontId="3" fillId="0" borderId="19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2" fillId="0" borderId="0" xfId="0" applyNumberFormat="1" applyFont="1"/>
    <xf numFmtId="0" fontId="2" fillId="4" borderId="1" xfId="0" applyFont="1" applyFill="1" applyBorder="1"/>
    <xf numFmtId="0" fontId="2" fillId="4" borderId="8" xfId="0" applyFont="1" applyFill="1" applyBorder="1"/>
    <xf numFmtId="1" fontId="5" fillId="0" borderId="3" xfId="0" quotePrefix="1" applyNumberFormat="1" applyFont="1" applyBorder="1" applyAlignment="1">
      <alignment horizontal="left"/>
    </xf>
    <xf numFmtId="1" fontId="5" fillId="0" borderId="4" xfId="0" quotePrefix="1" applyNumberFormat="1" applyFont="1" applyBorder="1" applyAlignment="1">
      <alignment horizontal="left"/>
    </xf>
    <xf numFmtId="1" fontId="5" fillId="0" borderId="5" xfId="0" quotePrefix="1" applyNumberFormat="1" applyFont="1" applyBorder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33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34" xfId="0" applyFont="1" applyFill="1" applyBorder="1" applyAlignment="1">
      <alignment horizontal="right"/>
    </xf>
    <xf numFmtId="0" fontId="4" fillId="0" borderId="31" xfId="0" applyFont="1" applyBorder="1" applyAlignment="1">
      <alignment horizontal="right" wrapText="1"/>
    </xf>
    <xf numFmtId="0" fontId="4" fillId="0" borderId="32" xfId="0" applyFont="1" applyBorder="1" applyAlignment="1">
      <alignment horizontal="right" wrapText="1"/>
    </xf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REPORTS\DATA\SLBC%20MEETINGS\SLBC%20June%202024\SLBC%20Data\Agenda%20No.%204\CD%20Ratio%20Bank%20w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atio"/>
    </sheetNames>
    <sheetDataSet>
      <sheetData sheetId="0">
        <row r="6">
          <cell r="B6" t="str">
            <v>BANK OF BARODA</v>
          </cell>
          <cell r="C6">
            <v>1327</v>
          </cell>
          <cell r="D6">
            <v>30068.9</v>
          </cell>
          <cell r="E6">
            <v>23483.32</v>
          </cell>
          <cell r="F6">
            <v>86656.55</v>
          </cell>
          <cell r="G6">
            <v>140208.76999999999</v>
          </cell>
          <cell r="H6">
            <v>15757.69</v>
          </cell>
          <cell r="I6">
            <v>11725.52</v>
          </cell>
          <cell r="J6">
            <v>37988.639999999999</v>
          </cell>
          <cell r="K6">
            <v>65471.85</v>
          </cell>
          <cell r="L6">
            <v>11203</v>
          </cell>
          <cell r="M6">
            <v>76674.850000000006</v>
          </cell>
          <cell r="N6">
            <v>0.5468620115560533</v>
          </cell>
        </row>
        <row r="7">
          <cell r="B7" t="str">
            <v>BANK OF INDIA</v>
          </cell>
          <cell r="C7">
            <v>526</v>
          </cell>
          <cell r="D7">
            <v>9918.6299999999992</v>
          </cell>
          <cell r="E7">
            <v>10586.61</v>
          </cell>
          <cell r="F7">
            <v>26759.39</v>
          </cell>
          <cell r="G7">
            <v>47264.63</v>
          </cell>
          <cell r="H7">
            <v>5318.66</v>
          </cell>
          <cell r="I7">
            <v>5177.91</v>
          </cell>
          <cell r="J7">
            <v>17470.87</v>
          </cell>
          <cell r="K7">
            <v>27967.439999999999</v>
          </cell>
          <cell r="L7">
            <v>1291.98</v>
          </cell>
          <cell r="M7">
            <v>29259.42</v>
          </cell>
          <cell r="N7">
            <v>0.61905530626178606</v>
          </cell>
        </row>
        <row r="8">
          <cell r="B8" t="str">
            <v>CANARA BANK</v>
          </cell>
          <cell r="C8">
            <v>1110</v>
          </cell>
          <cell r="D8">
            <v>12241.63</v>
          </cell>
          <cell r="E8">
            <v>14122.5</v>
          </cell>
          <cell r="F8">
            <v>62690.62</v>
          </cell>
          <cell r="G8">
            <v>89054.75</v>
          </cell>
          <cell r="H8">
            <v>9941.4</v>
          </cell>
          <cell r="I8">
            <v>9408.86</v>
          </cell>
          <cell r="J8">
            <v>24972.16</v>
          </cell>
          <cell r="K8">
            <v>44322.42</v>
          </cell>
          <cell r="L8">
            <v>5464.7</v>
          </cell>
          <cell r="M8">
            <v>49787.119999999995</v>
          </cell>
          <cell r="N8">
            <v>0.55906192538859512</v>
          </cell>
        </row>
        <row r="9">
          <cell r="B9" t="str">
            <v>CENTRAL BANK OF INDIA</v>
          </cell>
          <cell r="C9">
            <v>572</v>
          </cell>
          <cell r="D9">
            <v>10391.959999999999</v>
          </cell>
          <cell r="E9">
            <v>9968.85</v>
          </cell>
          <cell r="F9">
            <v>26933.73</v>
          </cell>
          <cell r="G9">
            <v>47294.54</v>
          </cell>
          <cell r="H9">
            <v>3824.19</v>
          </cell>
          <cell r="I9">
            <v>3525.56</v>
          </cell>
          <cell r="J9">
            <v>9556.5400000000009</v>
          </cell>
          <cell r="K9">
            <v>16906.29</v>
          </cell>
          <cell r="L9">
            <v>2076</v>
          </cell>
          <cell r="M9">
            <v>18982.29</v>
          </cell>
          <cell r="N9">
            <v>0.40136324404466139</v>
          </cell>
        </row>
        <row r="10">
          <cell r="B10" t="str">
            <v>INDIAN BANK</v>
          </cell>
          <cell r="C10">
            <v>1052</v>
          </cell>
          <cell r="D10">
            <v>22336.959999999999</v>
          </cell>
          <cell r="E10">
            <v>17641.09</v>
          </cell>
          <cell r="F10">
            <v>61504.36</v>
          </cell>
          <cell r="G10">
            <v>101482.41</v>
          </cell>
          <cell r="H10">
            <v>11911.17</v>
          </cell>
          <cell r="I10">
            <v>7482.44</v>
          </cell>
          <cell r="J10">
            <v>23154.79</v>
          </cell>
          <cell r="K10">
            <v>42548.4</v>
          </cell>
          <cell r="L10">
            <v>8042</v>
          </cell>
          <cell r="M10">
            <v>50590.400000000001</v>
          </cell>
          <cell r="N10">
            <v>0.49851397892501764</v>
          </cell>
        </row>
        <row r="11">
          <cell r="B11" t="str">
            <v>PUNJAB NATIONAL BANK</v>
          </cell>
          <cell r="C11">
            <v>1658</v>
          </cell>
          <cell r="D11">
            <v>36493.25</v>
          </cell>
          <cell r="E11">
            <v>37144.660000000003</v>
          </cell>
          <cell r="F11">
            <v>134505</v>
          </cell>
          <cell r="G11">
            <v>208142.91</v>
          </cell>
          <cell r="H11">
            <v>17289.939999999999</v>
          </cell>
          <cell r="I11">
            <v>17014.14</v>
          </cell>
          <cell r="J11">
            <v>59625.47</v>
          </cell>
          <cell r="K11">
            <v>93929.55</v>
          </cell>
          <cell r="L11">
            <v>10019.67</v>
          </cell>
          <cell r="M11">
            <v>103949.22</v>
          </cell>
          <cell r="N11">
            <v>0.49941273522119972</v>
          </cell>
        </row>
        <row r="12">
          <cell r="B12" t="str">
            <v>UNION BANK OF INDIA</v>
          </cell>
          <cell r="C12">
            <v>1170</v>
          </cell>
          <cell r="D12">
            <v>35324.589999999997</v>
          </cell>
          <cell r="E12">
            <v>18831.41</v>
          </cell>
          <cell r="F12">
            <v>74909</v>
          </cell>
          <cell r="G12">
            <v>129065</v>
          </cell>
          <cell r="H12">
            <v>11631.62</v>
          </cell>
          <cell r="I12">
            <v>7566.23</v>
          </cell>
          <cell r="J12">
            <v>26858.27</v>
          </cell>
          <cell r="K12">
            <v>46056.12</v>
          </cell>
          <cell r="L12">
            <v>9693.56</v>
          </cell>
          <cell r="M12">
            <v>55749.68</v>
          </cell>
          <cell r="N12">
            <v>0.43195041258280714</v>
          </cell>
        </row>
        <row r="13">
          <cell r="B13" t="str">
            <v>STATE BANK OF INDIA</v>
          </cell>
          <cell r="C13">
            <v>2335</v>
          </cell>
          <cell r="D13">
            <v>65946.7</v>
          </cell>
          <cell r="E13">
            <v>73000.2</v>
          </cell>
          <cell r="F13">
            <v>223837.23</v>
          </cell>
          <cell r="G13">
            <v>362784.13</v>
          </cell>
          <cell r="H13">
            <v>21617.53</v>
          </cell>
          <cell r="I13">
            <v>28838.69</v>
          </cell>
          <cell r="J13">
            <v>91558.28</v>
          </cell>
          <cell r="K13">
            <v>142014.5</v>
          </cell>
          <cell r="L13">
            <v>20749.18</v>
          </cell>
          <cell r="M13">
            <v>162763.68</v>
          </cell>
          <cell r="N13">
            <v>0.44865159895500389</v>
          </cell>
        </row>
        <row r="14">
          <cell r="B14" t="str">
            <v>TOTAL LEAD BANKS</v>
          </cell>
          <cell r="C14">
            <v>9750</v>
          </cell>
          <cell r="D14">
            <v>222722.62</v>
          </cell>
          <cell r="E14">
            <v>204778.64</v>
          </cell>
          <cell r="F14">
            <v>697795.88</v>
          </cell>
          <cell r="G14">
            <v>1125297.1400000001</v>
          </cell>
          <cell r="H14">
            <v>97292.2</v>
          </cell>
          <cell r="I14">
            <v>90739.35</v>
          </cell>
          <cell r="J14">
            <v>291185.02</v>
          </cell>
          <cell r="K14">
            <v>479216.57</v>
          </cell>
          <cell r="L14">
            <v>68540.09</v>
          </cell>
          <cell r="M14">
            <v>547756.66</v>
          </cell>
          <cell r="N14">
            <v>0.48676624202563951</v>
          </cell>
        </row>
        <row r="15">
          <cell r="B15" t="str">
            <v>BANK OF MAHARASHTRA</v>
          </cell>
          <cell r="C15">
            <v>134</v>
          </cell>
          <cell r="D15">
            <v>229.26</v>
          </cell>
          <cell r="E15">
            <v>686.85</v>
          </cell>
          <cell r="F15">
            <v>4698.01</v>
          </cell>
          <cell r="G15">
            <v>5614.12</v>
          </cell>
          <cell r="H15">
            <v>92.14</v>
          </cell>
          <cell r="I15">
            <v>696.03</v>
          </cell>
          <cell r="J15">
            <v>5484.98</v>
          </cell>
          <cell r="K15">
            <v>6273.15</v>
          </cell>
          <cell r="L15">
            <v>245.5</v>
          </cell>
          <cell r="M15">
            <v>6518.65</v>
          </cell>
          <cell r="N15">
            <v>1.1611169693558385</v>
          </cell>
        </row>
        <row r="16">
          <cell r="B16" t="str">
            <v>INDIAN OVERSEAS BANK</v>
          </cell>
          <cell r="C16">
            <v>220</v>
          </cell>
          <cell r="D16">
            <v>1936.63</v>
          </cell>
          <cell r="E16">
            <v>1808.79</v>
          </cell>
          <cell r="F16">
            <v>16162.36</v>
          </cell>
          <cell r="G16">
            <v>19907.78</v>
          </cell>
          <cell r="H16">
            <v>1032.69</v>
          </cell>
          <cell r="I16">
            <v>804.76</v>
          </cell>
          <cell r="J16">
            <v>7150.68</v>
          </cell>
          <cell r="K16">
            <v>8988.1299999999992</v>
          </cell>
          <cell r="L16">
            <v>3093</v>
          </cell>
          <cell r="M16">
            <v>12081.13</v>
          </cell>
          <cell r="N16">
            <v>0.60685470705422706</v>
          </cell>
        </row>
        <row r="17">
          <cell r="B17" t="str">
            <v>PUNJAB AND SIND BANK</v>
          </cell>
          <cell r="C17">
            <v>233</v>
          </cell>
          <cell r="D17">
            <v>2789.02</v>
          </cell>
          <cell r="E17">
            <v>1189.1500000000001</v>
          </cell>
          <cell r="F17">
            <v>9712.73</v>
          </cell>
          <cell r="G17">
            <v>13690.9</v>
          </cell>
          <cell r="H17">
            <v>1651.29</v>
          </cell>
          <cell r="I17">
            <v>865.4</v>
          </cell>
          <cell r="J17">
            <v>4419.51</v>
          </cell>
          <cell r="K17">
            <v>6936.2</v>
          </cell>
          <cell r="L17">
            <v>0</v>
          </cell>
          <cell r="M17">
            <v>6936.2</v>
          </cell>
          <cell r="N17">
            <v>0.50662849045716496</v>
          </cell>
        </row>
        <row r="18">
          <cell r="B18" t="str">
            <v>UCO BANK</v>
          </cell>
          <cell r="C18">
            <v>300</v>
          </cell>
          <cell r="D18">
            <v>3537.38</v>
          </cell>
          <cell r="E18">
            <v>2579.77</v>
          </cell>
          <cell r="F18">
            <v>11603.07</v>
          </cell>
          <cell r="G18">
            <v>17720.22</v>
          </cell>
          <cell r="H18">
            <v>1631.93</v>
          </cell>
          <cell r="I18">
            <v>1462.26</v>
          </cell>
          <cell r="J18">
            <v>5301.84</v>
          </cell>
          <cell r="K18">
            <v>8396.0300000000007</v>
          </cell>
          <cell r="L18">
            <v>417.56</v>
          </cell>
          <cell r="M18">
            <v>8813.59</v>
          </cell>
          <cell r="N18">
            <v>0.4973747504263491</v>
          </cell>
        </row>
        <row r="19">
          <cell r="B19" t="str">
            <v>TOTAL NON LEAD BANKS</v>
          </cell>
          <cell r="C19">
            <v>887</v>
          </cell>
          <cell r="D19">
            <v>8492.2900000000009</v>
          </cell>
          <cell r="E19">
            <v>6264.56</v>
          </cell>
          <cell r="F19">
            <v>42176.17</v>
          </cell>
          <cell r="G19">
            <v>56933.02</v>
          </cell>
          <cell r="H19">
            <v>4408.05</v>
          </cell>
          <cell r="I19">
            <v>3828.45</v>
          </cell>
          <cell r="J19">
            <v>22357.01</v>
          </cell>
          <cell r="K19">
            <v>30593.510000000002</v>
          </cell>
          <cell r="L19">
            <v>3756.06</v>
          </cell>
          <cell r="M19">
            <v>34349.57</v>
          </cell>
          <cell r="N19">
            <v>0.60333300429170988</v>
          </cell>
        </row>
        <row r="20">
          <cell r="B20" t="str">
            <v>TOTAL PUBLIC SECTOR BANKS</v>
          </cell>
          <cell r="C20">
            <v>10637</v>
          </cell>
          <cell r="D20">
            <v>231214.91</v>
          </cell>
          <cell r="E20">
            <v>211043.20000000001</v>
          </cell>
          <cell r="F20">
            <v>739972.05</v>
          </cell>
          <cell r="G20">
            <v>1182230.1600000001</v>
          </cell>
          <cell r="H20">
            <v>101700.25</v>
          </cell>
          <cell r="I20">
            <v>94567.8</v>
          </cell>
          <cell r="J20">
            <v>313542.03000000003</v>
          </cell>
          <cell r="K20">
            <v>509810.08</v>
          </cell>
          <cell r="L20">
            <v>72296.149999999994</v>
          </cell>
          <cell r="M20">
            <v>582106.23</v>
          </cell>
          <cell r="N20">
            <v>0.49237978330716914</v>
          </cell>
        </row>
        <row r="21">
          <cell r="B21" t="str">
            <v>AXIS BANK</v>
          </cell>
          <cell r="C21">
            <v>475</v>
          </cell>
          <cell r="D21">
            <v>1204.8699999999999</v>
          </cell>
          <cell r="E21">
            <v>4724.88</v>
          </cell>
          <cell r="F21">
            <v>49620.41</v>
          </cell>
          <cell r="G21">
            <v>55550.16</v>
          </cell>
          <cell r="H21">
            <v>1384.94</v>
          </cell>
          <cell r="I21">
            <v>6217.81</v>
          </cell>
          <cell r="J21">
            <v>33376.85</v>
          </cell>
          <cell r="K21">
            <v>40979.599999999999</v>
          </cell>
          <cell r="L21">
            <v>0</v>
          </cell>
          <cell r="M21">
            <v>40979.599999999999</v>
          </cell>
          <cell r="N21">
            <v>0.73770444585578143</v>
          </cell>
        </row>
        <row r="22">
          <cell r="B22" t="str">
            <v>BANDHAN BANK</v>
          </cell>
          <cell r="C22">
            <v>549</v>
          </cell>
          <cell r="D22">
            <v>190.07</v>
          </cell>
          <cell r="E22">
            <v>894.68</v>
          </cell>
          <cell r="F22">
            <v>6393.69</v>
          </cell>
          <cell r="G22">
            <v>7478.44</v>
          </cell>
          <cell r="H22">
            <v>1363.04</v>
          </cell>
          <cell r="I22">
            <v>3224.1</v>
          </cell>
          <cell r="J22">
            <v>4081.82</v>
          </cell>
          <cell r="K22">
            <v>8668.9599999999991</v>
          </cell>
          <cell r="L22">
            <v>0</v>
          </cell>
          <cell r="M22">
            <v>8668.9599999999991</v>
          </cell>
          <cell r="N22">
            <v>1.1591936286177331</v>
          </cell>
        </row>
        <row r="23">
          <cell r="B23" t="str">
            <v>FEDERAL BANK</v>
          </cell>
          <cell r="C23">
            <v>29</v>
          </cell>
          <cell r="D23">
            <v>145.13999999999999</v>
          </cell>
          <cell r="E23">
            <v>130.55000000000001</v>
          </cell>
          <cell r="F23">
            <v>4202.3500000000004</v>
          </cell>
          <cell r="G23">
            <v>4478.04</v>
          </cell>
          <cell r="H23">
            <v>135.29</v>
          </cell>
          <cell r="I23">
            <v>78.790000000000006</v>
          </cell>
          <cell r="J23">
            <v>3365.38</v>
          </cell>
          <cell r="K23">
            <v>3579.46</v>
          </cell>
          <cell r="L23">
            <v>0</v>
          </cell>
          <cell r="M23">
            <v>3579.46</v>
          </cell>
          <cell r="N23">
            <v>0.79933631678144901</v>
          </cell>
        </row>
        <row r="24">
          <cell r="B24" t="str">
            <v>HDFC BANK</v>
          </cell>
          <cell r="C24">
            <v>878</v>
          </cell>
          <cell r="D24">
            <v>6576.06</v>
          </cell>
          <cell r="E24">
            <v>16851.349999999999</v>
          </cell>
          <cell r="F24">
            <v>131127.76</v>
          </cell>
          <cell r="G24">
            <v>154555.17000000001</v>
          </cell>
          <cell r="H24">
            <v>11392.56</v>
          </cell>
          <cell r="I24">
            <v>17750.07</v>
          </cell>
          <cell r="J24">
            <v>137166.19</v>
          </cell>
          <cell r="K24">
            <v>166308.82</v>
          </cell>
          <cell r="L24">
            <v>0</v>
          </cell>
          <cell r="M24">
            <v>166308.82</v>
          </cell>
          <cell r="N24">
            <v>1.0760482486609797</v>
          </cell>
        </row>
        <row r="25">
          <cell r="B25" t="str">
            <v>ICICI BANK</v>
          </cell>
          <cell r="C25">
            <v>408</v>
          </cell>
          <cell r="D25">
            <v>1082.3599999999999</v>
          </cell>
          <cell r="E25">
            <v>5391.96</v>
          </cell>
          <cell r="F25">
            <v>89536.76</v>
          </cell>
          <cell r="G25">
            <v>96011.08</v>
          </cell>
          <cell r="H25">
            <v>237.43</v>
          </cell>
          <cell r="I25">
            <v>4122.4799999999996</v>
          </cell>
          <cell r="J25">
            <v>60838.42</v>
          </cell>
          <cell r="K25">
            <v>65198.33</v>
          </cell>
          <cell r="L25">
            <v>0</v>
          </cell>
          <cell r="M25">
            <v>65198.33</v>
          </cell>
          <cell r="N25">
            <v>0.67907089473423277</v>
          </cell>
        </row>
        <row r="26">
          <cell r="B26" t="str">
            <v>IDBI BANK</v>
          </cell>
          <cell r="C26">
            <v>119</v>
          </cell>
          <cell r="D26">
            <v>407.15</v>
          </cell>
          <cell r="E26">
            <v>1142.8699999999999</v>
          </cell>
          <cell r="F26">
            <v>13534.33</v>
          </cell>
          <cell r="G26">
            <v>15084.35</v>
          </cell>
          <cell r="H26">
            <v>270.41000000000003</v>
          </cell>
          <cell r="I26">
            <v>463.9</v>
          </cell>
          <cell r="J26">
            <v>4623.92</v>
          </cell>
          <cell r="K26">
            <v>5358.23</v>
          </cell>
          <cell r="L26">
            <v>2198.65</v>
          </cell>
          <cell r="M26">
            <v>7556.8799999999992</v>
          </cell>
          <cell r="N26">
            <v>0.50097485141885456</v>
          </cell>
        </row>
        <row r="27">
          <cell r="B27" t="str">
            <v>INDUSIND BANK</v>
          </cell>
          <cell r="C27">
            <v>171</v>
          </cell>
          <cell r="D27">
            <v>316.66000000000003</v>
          </cell>
          <cell r="E27">
            <v>856</v>
          </cell>
          <cell r="F27">
            <v>17538.27</v>
          </cell>
          <cell r="G27">
            <v>18710.93</v>
          </cell>
          <cell r="H27">
            <v>5470.67</v>
          </cell>
          <cell r="I27">
            <v>1255.8</v>
          </cell>
          <cell r="J27">
            <v>11633.63</v>
          </cell>
          <cell r="K27">
            <v>18360.099999999999</v>
          </cell>
          <cell r="L27">
            <v>0</v>
          </cell>
          <cell r="M27">
            <v>18360.099999999999</v>
          </cell>
          <cell r="N27">
            <v>0.98124999665970625</v>
          </cell>
        </row>
        <row r="28">
          <cell r="B28" t="str">
            <v>J &amp; K BANK</v>
          </cell>
          <cell r="C28">
            <v>16</v>
          </cell>
          <cell r="D28">
            <v>0</v>
          </cell>
          <cell r="E28">
            <v>138.84</v>
          </cell>
          <cell r="F28">
            <v>1016.71</v>
          </cell>
          <cell r="G28">
            <v>1155.55</v>
          </cell>
          <cell r="H28">
            <v>0</v>
          </cell>
          <cell r="I28">
            <v>49.29</v>
          </cell>
          <cell r="J28">
            <v>699.55</v>
          </cell>
          <cell r="K28">
            <v>748.84</v>
          </cell>
          <cell r="L28">
            <v>0</v>
          </cell>
          <cell r="M28">
            <v>748.84</v>
          </cell>
          <cell r="N28">
            <v>0.64803773095062966</v>
          </cell>
        </row>
        <row r="29">
          <cell r="B29" t="str">
            <v>KARNATAKA BANK</v>
          </cell>
          <cell r="C29">
            <v>11</v>
          </cell>
          <cell r="D29">
            <v>0</v>
          </cell>
          <cell r="E29">
            <v>0</v>
          </cell>
          <cell r="F29">
            <v>793</v>
          </cell>
          <cell r="G29">
            <v>793</v>
          </cell>
          <cell r="H29">
            <v>0</v>
          </cell>
          <cell r="I29">
            <v>0</v>
          </cell>
          <cell r="J29">
            <v>291.33999999999997</v>
          </cell>
          <cell r="K29">
            <v>291.33999999999997</v>
          </cell>
          <cell r="L29">
            <v>0</v>
          </cell>
          <cell r="M29">
            <v>291.33999999999997</v>
          </cell>
          <cell r="N29">
            <v>0.36738965952080704</v>
          </cell>
        </row>
        <row r="30">
          <cell r="B30" t="str">
            <v>KOTAK MAHINDRA BANK</v>
          </cell>
          <cell r="C30">
            <v>121</v>
          </cell>
          <cell r="D30">
            <v>1110.6099999999999</v>
          </cell>
          <cell r="E30">
            <v>323.64</v>
          </cell>
          <cell r="F30">
            <v>16955.52</v>
          </cell>
          <cell r="G30">
            <v>18389.77</v>
          </cell>
          <cell r="H30">
            <v>1112.54</v>
          </cell>
          <cell r="I30">
            <v>9.34</v>
          </cell>
          <cell r="J30">
            <v>12812.96</v>
          </cell>
          <cell r="K30">
            <v>13934.84</v>
          </cell>
          <cell r="L30">
            <v>0</v>
          </cell>
          <cell r="M30">
            <v>13934.84</v>
          </cell>
          <cell r="N30">
            <v>0.75774955314829928</v>
          </cell>
        </row>
        <row r="31">
          <cell r="B31" t="str">
            <v>SOUTH INDIAN BANK</v>
          </cell>
          <cell r="C31">
            <v>11</v>
          </cell>
          <cell r="D31">
            <v>0</v>
          </cell>
          <cell r="E31">
            <v>0</v>
          </cell>
          <cell r="F31">
            <v>1186.74</v>
          </cell>
          <cell r="G31">
            <v>1186.74</v>
          </cell>
          <cell r="H31">
            <v>0</v>
          </cell>
          <cell r="I31">
            <v>0</v>
          </cell>
          <cell r="J31">
            <v>553.91</v>
          </cell>
          <cell r="K31">
            <v>553.91</v>
          </cell>
          <cell r="L31">
            <v>0</v>
          </cell>
          <cell r="M31">
            <v>553.91</v>
          </cell>
          <cell r="N31">
            <v>0.46674924583312266</v>
          </cell>
        </row>
        <row r="32">
          <cell r="B32" t="str">
            <v>YES BANK</v>
          </cell>
          <cell r="C32">
            <v>83</v>
          </cell>
          <cell r="D32">
            <v>941.48</v>
          </cell>
          <cell r="E32">
            <v>480.57</v>
          </cell>
          <cell r="F32">
            <v>16171.17</v>
          </cell>
          <cell r="G32">
            <v>17593.22</v>
          </cell>
          <cell r="H32">
            <v>392.32</v>
          </cell>
          <cell r="I32">
            <v>150.15</v>
          </cell>
          <cell r="J32">
            <v>9853.83</v>
          </cell>
          <cell r="K32">
            <v>10396.299999999999</v>
          </cell>
          <cell r="L32">
            <v>0</v>
          </cell>
          <cell r="M32">
            <v>10396.299999999999</v>
          </cell>
          <cell r="N32">
            <v>0.59092650464212915</v>
          </cell>
        </row>
        <row r="33">
          <cell r="B33" t="str">
            <v>THE NAINITAL BANK LTD</v>
          </cell>
          <cell r="C33">
            <v>46</v>
          </cell>
          <cell r="D33">
            <v>7.82</v>
          </cell>
          <cell r="E33">
            <v>196.19</v>
          </cell>
          <cell r="F33">
            <v>1789.06</v>
          </cell>
          <cell r="G33">
            <v>1993.07</v>
          </cell>
          <cell r="H33">
            <v>17.100000000000001</v>
          </cell>
          <cell r="I33">
            <v>289.76</v>
          </cell>
          <cell r="J33">
            <v>1164.21</v>
          </cell>
          <cell r="K33">
            <v>1471.07</v>
          </cell>
          <cell r="L33">
            <v>0</v>
          </cell>
          <cell r="M33">
            <v>1471.07</v>
          </cell>
          <cell r="N33">
            <v>0.73809249047951153</v>
          </cell>
        </row>
        <row r="34">
          <cell r="B34" t="str">
            <v>CSB BANK LIMITED</v>
          </cell>
          <cell r="C34">
            <v>16</v>
          </cell>
          <cell r="D34">
            <v>0</v>
          </cell>
          <cell r="E34">
            <v>23.58</v>
          </cell>
          <cell r="F34">
            <v>94.22</v>
          </cell>
          <cell r="G34">
            <v>117.8</v>
          </cell>
          <cell r="H34">
            <v>0</v>
          </cell>
          <cell r="I34">
            <v>11.32</v>
          </cell>
          <cell r="J34">
            <v>263.2</v>
          </cell>
          <cell r="K34">
            <v>274.52</v>
          </cell>
          <cell r="L34">
            <v>0</v>
          </cell>
          <cell r="M34">
            <v>274.52</v>
          </cell>
          <cell r="N34">
            <v>2.3303904923599319</v>
          </cell>
        </row>
        <row r="35">
          <cell r="B35" t="str">
            <v>RBL BANK</v>
          </cell>
          <cell r="C35">
            <v>24</v>
          </cell>
          <cell r="D35">
            <v>19.78</v>
          </cell>
          <cell r="E35">
            <v>0</v>
          </cell>
          <cell r="F35">
            <v>3533.63</v>
          </cell>
          <cell r="G35">
            <v>3553.41</v>
          </cell>
          <cell r="H35">
            <v>5.88</v>
          </cell>
          <cell r="I35">
            <v>0</v>
          </cell>
          <cell r="J35">
            <v>2266.4299999999998</v>
          </cell>
          <cell r="K35">
            <v>2272.31</v>
          </cell>
          <cell r="L35">
            <v>950.01</v>
          </cell>
          <cell r="M35">
            <v>3222.3199999999997</v>
          </cell>
          <cell r="N35">
            <v>0.90682471203716986</v>
          </cell>
        </row>
        <row r="36">
          <cell r="B36" t="str">
            <v>TOTAL PRIVATE SECTOR BANKS</v>
          </cell>
          <cell r="C36">
            <v>2957</v>
          </cell>
          <cell r="D36">
            <v>12002</v>
          </cell>
          <cell r="E36">
            <v>31155.11</v>
          </cell>
          <cell r="F36">
            <v>353493.62</v>
          </cell>
          <cell r="G36">
            <v>396650.72999999992</v>
          </cell>
          <cell r="H36">
            <v>21782.18</v>
          </cell>
          <cell r="I36">
            <v>33622.810000000005</v>
          </cell>
          <cell r="J36">
            <v>282991.64</v>
          </cell>
          <cell r="K36">
            <v>338396.63</v>
          </cell>
          <cell r="L36">
            <v>3148.66</v>
          </cell>
          <cell r="M36">
            <v>341545.29</v>
          </cell>
          <cell r="N36">
            <v>0.8610731410982152</v>
          </cell>
        </row>
        <row r="37">
          <cell r="B37" t="str">
            <v>TOTAL COMM.  BANKS</v>
          </cell>
          <cell r="C37">
            <v>13594</v>
          </cell>
          <cell r="D37">
            <v>243216.91</v>
          </cell>
          <cell r="E37">
            <v>242198.31</v>
          </cell>
          <cell r="F37">
            <v>1093465.67</v>
          </cell>
          <cell r="G37">
            <v>1578880.8900000001</v>
          </cell>
          <cell r="H37">
            <v>123482.43</v>
          </cell>
          <cell r="I37">
            <v>128190.61000000002</v>
          </cell>
          <cell r="J37">
            <v>596533.67000000004</v>
          </cell>
          <cell r="K37">
            <v>848206.71</v>
          </cell>
          <cell r="L37">
            <v>75444.81</v>
          </cell>
          <cell r="M37">
            <v>923651.52</v>
          </cell>
          <cell r="N37">
            <v>0.58500392642031407</v>
          </cell>
        </row>
        <row r="38">
          <cell r="B38" t="str">
            <v xml:space="preserve">ARYAVART BANK   </v>
          </cell>
          <cell r="C38">
            <v>1362</v>
          </cell>
          <cell r="D38">
            <v>23924.01</v>
          </cell>
          <cell r="E38">
            <v>7077.9</v>
          </cell>
          <cell r="F38">
            <v>5043.22</v>
          </cell>
          <cell r="G38">
            <v>36045.129999999997</v>
          </cell>
          <cell r="H38">
            <v>19688.849999999999</v>
          </cell>
          <cell r="I38">
            <v>4625.2299999999996</v>
          </cell>
          <cell r="J38">
            <v>1328</v>
          </cell>
          <cell r="K38">
            <v>25642.080000000002</v>
          </cell>
          <cell r="L38">
            <v>0</v>
          </cell>
          <cell r="M38">
            <v>25642.080000000002</v>
          </cell>
          <cell r="N38">
            <v>0.71138819585336499</v>
          </cell>
        </row>
        <row r="39">
          <cell r="B39" t="str">
            <v xml:space="preserve">BARODA U P BANK </v>
          </cell>
          <cell r="C39">
            <v>2014</v>
          </cell>
          <cell r="D39">
            <v>47843.33</v>
          </cell>
          <cell r="E39">
            <v>7531.02</v>
          </cell>
          <cell r="F39">
            <v>7365.14</v>
          </cell>
          <cell r="G39">
            <v>62739.49</v>
          </cell>
          <cell r="H39">
            <v>22214.1</v>
          </cell>
          <cell r="I39">
            <v>3570</v>
          </cell>
          <cell r="J39">
            <v>3983.65</v>
          </cell>
          <cell r="K39">
            <v>29767.75</v>
          </cell>
          <cell r="L39">
            <v>0</v>
          </cell>
          <cell r="M39">
            <v>29767.75</v>
          </cell>
          <cell r="N39">
            <v>0.4744659224995294</v>
          </cell>
        </row>
        <row r="40">
          <cell r="B40" t="str">
            <v>PRATHAMA U.P GRAMIN BANK</v>
          </cell>
          <cell r="C40">
            <v>960</v>
          </cell>
          <cell r="D40">
            <v>16013.9</v>
          </cell>
          <cell r="E40">
            <v>5832.93</v>
          </cell>
          <cell r="F40">
            <v>4628.47</v>
          </cell>
          <cell r="G40">
            <v>26475.3</v>
          </cell>
          <cell r="H40">
            <v>12348.69</v>
          </cell>
          <cell r="I40">
            <v>6113.33</v>
          </cell>
          <cell r="J40">
            <v>1287.51</v>
          </cell>
          <cell r="K40">
            <v>19749.53</v>
          </cell>
          <cell r="L40">
            <v>0</v>
          </cell>
          <cell r="M40">
            <v>19749.53</v>
          </cell>
          <cell r="N40">
            <v>0.74596057457328147</v>
          </cell>
        </row>
        <row r="41">
          <cell r="B41" t="str">
            <v>TOTAL REGIONAL RURAL BANKS</v>
          </cell>
          <cell r="C41">
            <v>4336</v>
          </cell>
          <cell r="D41">
            <v>87781.24</v>
          </cell>
          <cell r="E41">
            <v>20441.849999999999</v>
          </cell>
          <cell r="F41">
            <v>17036.830000000002</v>
          </cell>
          <cell r="G41">
            <v>125259.92</v>
          </cell>
          <cell r="H41">
            <v>54251.64</v>
          </cell>
          <cell r="I41">
            <v>14308.56</v>
          </cell>
          <cell r="J41">
            <v>6599.16</v>
          </cell>
          <cell r="K41">
            <v>75159.360000000001</v>
          </cell>
          <cell r="L41">
            <v>0</v>
          </cell>
          <cell r="M41">
            <v>75159.360000000001</v>
          </cell>
          <cell r="N41">
            <v>0.60002720742596671</v>
          </cell>
        </row>
        <row r="42">
          <cell r="B42" t="str">
            <v>TOTAL COMM.  BANKS + TOTAL RRB</v>
          </cell>
          <cell r="C42">
            <v>17930</v>
          </cell>
          <cell r="D42">
            <v>330998.15000000002</v>
          </cell>
          <cell r="E42">
            <v>262640.15999999997</v>
          </cell>
          <cell r="F42">
            <v>1110502.5</v>
          </cell>
          <cell r="G42">
            <v>1704140.81</v>
          </cell>
          <cell r="H42">
            <v>177734.07</v>
          </cell>
          <cell r="I42">
            <v>142499.17000000001</v>
          </cell>
          <cell r="J42">
            <v>603132.83000000007</v>
          </cell>
          <cell r="K42">
            <v>923366.07</v>
          </cell>
          <cell r="L42">
            <v>75444.81</v>
          </cell>
          <cell r="M42">
            <v>998810.87999999989</v>
          </cell>
          <cell r="N42">
            <v>0.58610818668206166</v>
          </cell>
        </row>
        <row r="43">
          <cell r="B43" t="str">
            <v>U P COOP BANK LTD</v>
          </cell>
          <cell r="C43">
            <v>1360</v>
          </cell>
          <cell r="D43">
            <v>6759.09</v>
          </cell>
          <cell r="E43">
            <v>8728.35</v>
          </cell>
          <cell r="F43">
            <v>19287.47</v>
          </cell>
          <cell r="G43">
            <v>34774.910000000003</v>
          </cell>
          <cell r="H43">
            <v>4930.8100000000004</v>
          </cell>
          <cell r="I43">
            <v>5863.92</v>
          </cell>
          <cell r="J43">
            <v>16918.32</v>
          </cell>
          <cell r="K43">
            <v>27713.05</v>
          </cell>
          <cell r="L43">
            <v>0</v>
          </cell>
          <cell r="M43">
            <v>27713.05</v>
          </cell>
          <cell r="N43">
            <v>0.7969265772362889</v>
          </cell>
        </row>
        <row r="44">
          <cell r="B44" t="str">
            <v>U P S G V BANK LTD</v>
          </cell>
          <cell r="C44">
            <v>323</v>
          </cell>
          <cell r="D44">
            <v>2.97</v>
          </cell>
          <cell r="E44">
            <v>3.86</v>
          </cell>
          <cell r="F44">
            <v>1.97</v>
          </cell>
          <cell r="G44">
            <v>8.8000000000000007</v>
          </cell>
          <cell r="H44">
            <v>1832.02</v>
          </cell>
          <cell r="I44">
            <v>501.03</v>
          </cell>
          <cell r="J44">
            <v>279.85000000000002</v>
          </cell>
          <cell r="K44">
            <v>2612.9</v>
          </cell>
          <cell r="L44">
            <v>0</v>
          </cell>
          <cell r="M44">
            <v>2612.9</v>
          </cell>
          <cell r="N44">
            <v>296.9204545454545</v>
          </cell>
        </row>
        <row r="45">
          <cell r="B45" t="str">
            <v>TOTAL CO-OPERATIVE SECTOR BANKS</v>
          </cell>
          <cell r="C45">
            <v>1683</v>
          </cell>
          <cell r="D45">
            <v>6762.06</v>
          </cell>
          <cell r="E45">
            <v>8732.2099999999991</v>
          </cell>
          <cell r="F45">
            <v>19289.439999999999</v>
          </cell>
          <cell r="G45">
            <v>34783.710000000006</v>
          </cell>
          <cell r="H45">
            <v>6762.83</v>
          </cell>
          <cell r="I45">
            <v>6364.95</v>
          </cell>
          <cell r="J45">
            <v>17198.169999999998</v>
          </cell>
          <cell r="K45">
            <v>30325.95</v>
          </cell>
          <cell r="L45">
            <v>0</v>
          </cell>
          <cell r="M45">
            <v>30325.95</v>
          </cell>
          <cell r="N45">
            <v>0.87184345775651861</v>
          </cell>
        </row>
        <row r="46">
          <cell r="B46" t="str">
            <v>AU SMALL FIN.BANK</v>
          </cell>
          <cell r="C46">
            <v>103</v>
          </cell>
          <cell r="D46">
            <v>6.5</v>
          </cell>
          <cell r="E46">
            <v>14.4</v>
          </cell>
          <cell r="F46">
            <v>3242.94</v>
          </cell>
          <cell r="G46">
            <v>3263.84</v>
          </cell>
          <cell r="H46">
            <v>212.78</v>
          </cell>
          <cell r="I46">
            <v>368.26</v>
          </cell>
          <cell r="J46">
            <v>2121.4499999999998</v>
          </cell>
          <cell r="K46">
            <v>2702.49</v>
          </cell>
          <cell r="L46">
            <v>0</v>
          </cell>
          <cell r="M46">
            <v>2702.49</v>
          </cell>
          <cell r="N46">
            <v>0.82800933869307314</v>
          </cell>
        </row>
        <row r="47">
          <cell r="B47" t="str">
            <v>EQUITAS SMALL FIN. BANK</v>
          </cell>
          <cell r="C47">
            <v>15</v>
          </cell>
          <cell r="D47">
            <v>0</v>
          </cell>
          <cell r="E47">
            <v>0</v>
          </cell>
          <cell r="F47">
            <v>617.9</v>
          </cell>
          <cell r="G47">
            <v>617.9</v>
          </cell>
          <cell r="H47">
            <v>0</v>
          </cell>
          <cell r="I47">
            <v>4.4400000000000004</v>
          </cell>
          <cell r="J47">
            <v>308.13</v>
          </cell>
          <cell r="K47">
            <v>312.57</v>
          </cell>
          <cell r="L47">
            <v>0</v>
          </cell>
          <cell r="M47">
            <v>312.57</v>
          </cell>
          <cell r="N47">
            <v>0.50585855316394235</v>
          </cell>
        </row>
        <row r="48">
          <cell r="B48" t="str">
            <v>JANA SMALL FIN. BANK</v>
          </cell>
          <cell r="C48">
            <v>37</v>
          </cell>
          <cell r="D48">
            <v>1.76</v>
          </cell>
          <cell r="E48">
            <v>15.16</v>
          </cell>
          <cell r="F48">
            <v>1462.84</v>
          </cell>
          <cell r="G48">
            <v>1479.76</v>
          </cell>
          <cell r="H48">
            <v>713.44</v>
          </cell>
          <cell r="I48">
            <v>69.02</v>
          </cell>
          <cell r="J48">
            <v>601.08000000000004</v>
          </cell>
          <cell r="K48">
            <v>1383.54</v>
          </cell>
          <cell r="L48">
            <v>0</v>
          </cell>
          <cell r="M48">
            <v>1383.54</v>
          </cell>
          <cell r="N48">
            <v>0.93497594204465584</v>
          </cell>
        </row>
        <row r="49">
          <cell r="B49" t="str">
            <v>UJJIVAN SMALL FIN. BANK</v>
          </cell>
          <cell r="C49">
            <v>60</v>
          </cell>
          <cell r="D49">
            <v>42.94</v>
          </cell>
          <cell r="E49">
            <v>58.66</v>
          </cell>
          <cell r="F49">
            <v>1521.7</v>
          </cell>
          <cell r="G49">
            <v>1623.3</v>
          </cell>
          <cell r="H49">
            <v>307.86</v>
          </cell>
          <cell r="I49">
            <v>146.57</v>
          </cell>
          <cell r="J49">
            <v>1635.83</v>
          </cell>
          <cell r="K49">
            <v>2090.2600000000002</v>
          </cell>
          <cell r="L49">
            <v>0</v>
          </cell>
          <cell r="M49">
            <v>2090.2600000000002</v>
          </cell>
          <cell r="N49">
            <v>1.2876609375962547</v>
          </cell>
        </row>
        <row r="50">
          <cell r="B50" t="str">
            <v>UTKARSH SMALL FIN. BANK</v>
          </cell>
          <cell r="C50">
            <v>195</v>
          </cell>
          <cell r="D50">
            <v>50.98</v>
          </cell>
          <cell r="E50">
            <v>89.75</v>
          </cell>
          <cell r="F50">
            <v>3067.27</v>
          </cell>
          <cell r="G50">
            <v>3208</v>
          </cell>
          <cell r="H50">
            <v>1558.9</v>
          </cell>
          <cell r="I50">
            <v>1268.1500000000001</v>
          </cell>
          <cell r="J50">
            <v>1885.9</v>
          </cell>
          <cell r="K50">
            <v>4712.95</v>
          </cell>
          <cell r="L50">
            <v>0</v>
          </cell>
          <cell r="M50">
            <v>4712.95</v>
          </cell>
          <cell r="N50">
            <v>1.4691240648379051</v>
          </cell>
        </row>
        <row r="51">
          <cell r="B51" t="str">
            <v>SHIVALIK SMALL FINANCE BANK</v>
          </cell>
          <cell r="C51">
            <v>26</v>
          </cell>
          <cell r="D51">
            <v>85.63</v>
          </cell>
          <cell r="E51">
            <v>422.41</v>
          </cell>
          <cell r="F51">
            <v>1517.68</v>
          </cell>
          <cell r="G51">
            <v>2025.72</v>
          </cell>
          <cell r="H51">
            <v>29.63</v>
          </cell>
          <cell r="I51">
            <v>210.65</v>
          </cell>
          <cell r="J51">
            <v>1099.24</v>
          </cell>
          <cell r="K51">
            <v>1339.52</v>
          </cell>
          <cell r="L51">
            <v>412.15</v>
          </cell>
          <cell r="M51">
            <v>1751.67</v>
          </cell>
          <cell r="N51">
            <v>0.86471476808245962</v>
          </cell>
        </row>
        <row r="52">
          <cell r="B52" t="str">
            <v>TOTAL SMALL FINANCE BANK</v>
          </cell>
          <cell r="C52">
            <v>436</v>
          </cell>
          <cell r="D52">
            <v>187.81</v>
          </cell>
          <cell r="E52">
            <v>600.38</v>
          </cell>
          <cell r="F52">
            <v>11430.33</v>
          </cell>
          <cell r="G52">
            <v>12218.519999999999</v>
          </cell>
          <cell r="H52">
            <v>2822.61</v>
          </cell>
          <cell r="I52">
            <v>2067.09</v>
          </cell>
          <cell r="J52">
            <v>7651.6299999999992</v>
          </cell>
          <cell r="K52">
            <v>12541.330000000002</v>
          </cell>
          <cell r="L52">
            <v>412.15</v>
          </cell>
          <cell r="M52">
            <v>12953.480000000001</v>
          </cell>
          <cell r="N52">
            <v>1.0601513112881105</v>
          </cell>
        </row>
        <row r="53">
          <cell r="B53" t="str">
            <v>INDIA POST PAYMENTS BANK</v>
          </cell>
          <cell r="C53">
            <v>73</v>
          </cell>
          <cell r="D53">
            <v>11.5</v>
          </cell>
          <cell r="E53">
            <v>585.79999999999995</v>
          </cell>
          <cell r="F53">
            <v>1814.55</v>
          </cell>
          <cell r="G53">
            <v>2411.85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FINO PAYMENTS BANK</v>
          </cell>
          <cell r="C54">
            <v>29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PAYTM  PAYMENTS BANK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TOTAL PAYMENT BANK</v>
          </cell>
          <cell r="C56">
            <v>102</v>
          </cell>
          <cell r="D56">
            <v>11.5</v>
          </cell>
          <cell r="E56">
            <v>585.79999999999995</v>
          </cell>
          <cell r="F56">
            <v>1814.55</v>
          </cell>
          <cell r="G56">
            <v>2411.85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 xml:space="preserve">RIFD by NABARD </v>
          </cell>
          <cell r="K57">
            <v>10612.8</v>
          </cell>
          <cell r="M57">
            <v>10612.8</v>
          </cell>
          <cell r="N57">
            <v>0</v>
          </cell>
        </row>
        <row r="58">
          <cell r="B58" t="str">
            <v>GRAND TOTAL</v>
          </cell>
          <cell r="C58">
            <v>20151</v>
          </cell>
          <cell r="D58">
            <v>337959.52</v>
          </cell>
          <cell r="E58">
            <v>272558.55</v>
          </cell>
          <cell r="F58">
            <v>1143036.82</v>
          </cell>
          <cell r="G58">
            <v>1753554.8900000001</v>
          </cell>
          <cell r="H58">
            <v>187319.50999999998</v>
          </cell>
          <cell r="I58">
            <v>150931.21000000002</v>
          </cell>
          <cell r="J58">
            <v>627982.63000000012</v>
          </cell>
          <cell r="K58">
            <v>976846.14999999991</v>
          </cell>
          <cell r="L58">
            <v>75856.959999999992</v>
          </cell>
          <cell r="M58">
            <v>1052703.1099999999</v>
          </cell>
          <cell r="N58">
            <v>0.60032515434974476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4"/>
  <sheetViews>
    <sheetView tabSelected="1" zoomScale="87" zoomScaleNormal="87" workbookViewId="0">
      <pane xSplit="2" ySplit="5" topLeftCell="G6" activePane="bottomRight" state="frozen"/>
      <selection pane="topRight" activeCell="C1" sqref="C1"/>
      <selection pane="bottomLeft" activeCell="A8" sqref="A8"/>
      <selection pane="bottomRight" activeCell="M14" sqref="M14"/>
    </sheetView>
  </sheetViews>
  <sheetFormatPr defaultColWidth="9.6640625" defaultRowHeight="15.75" x14ac:dyDescent="0.25"/>
  <cols>
    <col min="1" max="1" width="6" style="11" customWidth="1"/>
    <col min="2" max="2" width="30.6640625" style="2" customWidth="1"/>
    <col min="3" max="3" width="8" style="2" hidden="1" customWidth="1"/>
    <col min="4" max="4" width="12.77734375" style="2" hidden="1" customWidth="1"/>
    <col min="5" max="5" width="12.21875" style="2" hidden="1" customWidth="1"/>
    <col min="6" max="6" width="9.44140625" style="2" hidden="1" customWidth="1"/>
    <col min="7" max="7" width="13.44140625" style="62" customWidth="1"/>
    <col min="8" max="8" width="11.6640625" style="62" hidden="1" customWidth="1"/>
    <col min="9" max="9" width="9.6640625" style="62" hidden="1" customWidth="1"/>
    <col min="10" max="10" width="11.109375" style="62" hidden="1" customWidth="1"/>
    <col min="11" max="11" width="10.5546875" style="62" hidden="1" customWidth="1"/>
    <col min="12" max="12" width="11.44140625" style="62" hidden="1" customWidth="1"/>
    <col min="13" max="13" width="13.6640625" style="62" customWidth="1"/>
    <col min="14" max="14" width="11.33203125" style="2" customWidth="1"/>
    <col min="15" max="16" width="10.5546875" style="3" hidden="1" customWidth="1"/>
    <col min="17" max="18" width="9.6640625" style="8" hidden="1" customWidth="1"/>
    <col min="19" max="21" width="9.6640625" style="1" hidden="1" customWidth="1"/>
    <col min="22" max="248" width="9.6640625" style="1" customWidth="1"/>
  </cols>
  <sheetData>
    <row r="1" spans="1:248" ht="16.5" thickBot="1" x14ac:dyDescent="0.3">
      <c r="A1" s="71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30"/>
      <c r="P1" s="30"/>
    </row>
    <row r="2" spans="1:248" ht="16.5" thickBot="1" x14ac:dyDescent="0.3">
      <c r="A2" s="74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30"/>
      <c r="P2" s="30"/>
    </row>
    <row r="3" spans="1:248" ht="24.75" customHeight="1" thickBot="1" x14ac:dyDescent="0.35">
      <c r="A3" s="68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34"/>
      <c r="P3" s="34"/>
    </row>
    <row r="4" spans="1:248" ht="19.5" customHeight="1" thickBot="1" x14ac:dyDescent="0.35">
      <c r="A4" s="77" t="s">
        <v>71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65" t="s">
        <v>70</v>
      </c>
      <c r="P4" s="66"/>
      <c r="Q4" s="66"/>
      <c r="R4" s="66"/>
      <c r="S4" s="66"/>
      <c r="T4" s="67"/>
    </row>
    <row r="5" spans="1:248" ht="30" customHeight="1" thickBot="1" x14ac:dyDescent="0.25">
      <c r="A5" s="25" t="s">
        <v>68</v>
      </c>
      <c r="B5" s="26" t="s">
        <v>0</v>
      </c>
      <c r="C5" s="27" t="s">
        <v>1</v>
      </c>
      <c r="D5" s="27" t="s">
        <v>2</v>
      </c>
      <c r="E5" s="28" t="s">
        <v>3</v>
      </c>
      <c r="F5" s="29" t="s">
        <v>4</v>
      </c>
      <c r="G5" s="57" t="s">
        <v>64</v>
      </c>
      <c r="H5" s="58" t="s">
        <v>2</v>
      </c>
      <c r="I5" s="58" t="s">
        <v>3</v>
      </c>
      <c r="J5" s="57" t="s">
        <v>4</v>
      </c>
      <c r="K5" s="57" t="s">
        <v>75</v>
      </c>
      <c r="L5" s="57" t="s">
        <v>62</v>
      </c>
      <c r="M5" s="57" t="s">
        <v>63</v>
      </c>
      <c r="N5" s="35" t="s">
        <v>5</v>
      </c>
      <c r="O5" s="55" t="s">
        <v>5</v>
      </c>
      <c r="P5" s="37" t="s">
        <v>69</v>
      </c>
      <c r="Q5" s="38" t="s">
        <v>64</v>
      </c>
      <c r="R5" s="31" t="s">
        <v>63</v>
      </c>
      <c r="S5" s="32" t="s">
        <v>66</v>
      </c>
      <c r="T5" s="33" t="s">
        <v>67</v>
      </c>
    </row>
    <row r="6" spans="1:248" x14ac:dyDescent="0.25">
      <c r="A6" s="21">
        <v>1</v>
      </c>
      <c r="B6" s="22" t="s">
        <v>6</v>
      </c>
      <c r="C6" s="22">
        <v>1330</v>
      </c>
      <c r="D6" s="22">
        <v>31175.63</v>
      </c>
      <c r="E6" s="23">
        <v>24464.79</v>
      </c>
      <c r="F6" s="22">
        <v>90093.65</v>
      </c>
      <c r="G6" s="59">
        <v>145734.07</v>
      </c>
      <c r="H6" s="59">
        <v>16318.99</v>
      </c>
      <c r="I6" s="59">
        <v>12092.57</v>
      </c>
      <c r="J6" s="59">
        <v>39368.36</v>
      </c>
      <c r="K6" s="59">
        <v>67779.92</v>
      </c>
      <c r="L6" s="59">
        <v>11120</v>
      </c>
      <c r="M6" s="59">
        <f>K6+L6</f>
        <v>78899.92</v>
      </c>
      <c r="N6" s="36">
        <f>M6/G6</f>
        <v>0.54139653136703036</v>
      </c>
      <c r="O6" s="44">
        <f>VLOOKUP(B6,[1]CDRatio!$B$6:$N$58,13,0)</f>
        <v>0.5468620115560533</v>
      </c>
      <c r="P6" s="45">
        <f>(N6-O6)*100</f>
        <v>-0.5465480189022931</v>
      </c>
      <c r="Q6" s="39">
        <f>VLOOKUP(B6,[1]CDRatio!$B$6:$M$51,6,0)</f>
        <v>140208.76999999999</v>
      </c>
      <c r="R6" s="24">
        <f>VLOOKUP(B6,[1]CDRatio!$B$6:$M$51,10,0)</f>
        <v>65471.85</v>
      </c>
      <c r="S6" s="24">
        <f>G6-Q6</f>
        <v>5525.3000000000175</v>
      </c>
      <c r="T6" s="24">
        <f>K6-R6</f>
        <v>2308.0699999999997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x14ac:dyDescent="0.25">
      <c r="A7" s="12">
        <v>2</v>
      </c>
      <c r="B7" s="6" t="s">
        <v>7</v>
      </c>
      <c r="C7" s="6">
        <v>527</v>
      </c>
      <c r="D7" s="6">
        <v>10417.43</v>
      </c>
      <c r="E7" s="7">
        <v>10983.09</v>
      </c>
      <c r="F7" s="6">
        <v>27871.14</v>
      </c>
      <c r="G7" s="56">
        <v>49271.66</v>
      </c>
      <c r="H7" s="56">
        <v>5488.35</v>
      </c>
      <c r="I7" s="56">
        <v>5325.66</v>
      </c>
      <c r="J7" s="56">
        <v>18340.72</v>
      </c>
      <c r="K7" s="56">
        <v>29154.73</v>
      </c>
      <c r="L7" s="56">
        <v>1290.0999999999999</v>
      </c>
      <c r="M7" s="56">
        <f t="shared" ref="M7:M18" si="0">K7+L7</f>
        <v>30444.829999999998</v>
      </c>
      <c r="N7" s="36">
        <f t="shared" ref="N7:N60" si="1">M7/G7</f>
        <v>0.61789738766666269</v>
      </c>
      <c r="O7" s="44">
        <f>VLOOKUP(B7,[1]CDRatio!$B$6:$N$58,13,0)</f>
        <v>0.61905530626178606</v>
      </c>
      <c r="P7" s="45">
        <f t="shared" ref="P7:P60" si="2">(N7-O7)*100</f>
        <v>-0.1157918595123375</v>
      </c>
      <c r="Q7" s="40">
        <f>VLOOKUP(B7,[1]CDRatio!$B$6:$M$51,6,0)</f>
        <v>47264.63</v>
      </c>
      <c r="R7" s="10">
        <f>VLOOKUP(B7,[1]CDRatio!$B$6:$M$51,10,0)</f>
        <v>27967.439999999999</v>
      </c>
      <c r="S7" s="10">
        <f t="shared" ref="S7:S53" si="3">G7-Q7</f>
        <v>2007.0300000000061</v>
      </c>
      <c r="T7" s="10">
        <f t="shared" ref="T7:T53" si="4">K7-R7</f>
        <v>1187.2900000000009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x14ac:dyDescent="0.25">
      <c r="A8" s="12">
        <v>3</v>
      </c>
      <c r="B8" s="6" t="s">
        <v>8</v>
      </c>
      <c r="C8" s="6">
        <v>1112</v>
      </c>
      <c r="D8" s="6">
        <v>12669.01</v>
      </c>
      <c r="E8" s="7">
        <v>14538.64</v>
      </c>
      <c r="F8" s="6">
        <v>62168.61</v>
      </c>
      <c r="G8" s="56">
        <v>89376.26</v>
      </c>
      <c r="H8" s="56">
        <v>10384.290000000001</v>
      </c>
      <c r="I8" s="56">
        <v>9814.2900000000009</v>
      </c>
      <c r="J8" s="56">
        <v>26738.21</v>
      </c>
      <c r="K8" s="56">
        <v>46936.79</v>
      </c>
      <c r="L8" s="56">
        <v>5629.58</v>
      </c>
      <c r="M8" s="56">
        <f t="shared" si="0"/>
        <v>52566.37</v>
      </c>
      <c r="N8" s="36">
        <f t="shared" si="1"/>
        <v>0.5881468971738133</v>
      </c>
      <c r="O8" s="44">
        <f>VLOOKUP(B8,[1]CDRatio!$B$6:$N$58,13,0)</f>
        <v>0.55906192538859512</v>
      </c>
      <c r="P8" s="45">
        <f t="shared" si="2"/>
        <v>2.9084971785218183</v>
      </c>
      <c r="Q8" s="40">
        <f>VLOOKUP(B8,[1]CDRatio!$B$6:$M$51,6,0)</f>
        <v>89054.75</v>
      </c>
      <c r="R8" s="10">
        <f>VLOOKUP(B8,[1]CDRatio!$B$6:$M$51,10,0)</f>
        <v>44322.42</v>
      </c>
      <c r="S8" s="10">
        <f t="shared" si="3"/>
        <v>321.50999999999476</v>
      </c>
      <c r="T8" s="10">
        <f t="shared" si="4"/>
        <v>2614.3700000000026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spans="1:248" x14ac:dyDescent="0.25">
      <c r="A9" s="12">
        <v>4</v>
      </c>
      <c r="B9" s="6" t="s">
        <v>9</v>
      </c>
      <c r="C9" s="6">
        <v>572</v>
      </c>
      <c r="D9" s="6">
        <v>10739.89</v>
      </c>
      <c r="E9" s="7">
        <v>10167.459999999999</v>
      </c>
      <c r="F9" s="6">
        <v>27483.94</v>
      </c>
      <c r="G9" s="56">
        <v>48391.29</v>
      </c>
      <c r="H9" s="56">
        <v>4025.14</v>
      </c>
      <c r="I9" s="56">
        <v>3733.69</v>
      </c>
      <c r="J9" s="56">
        <v>10146.08</v>
      </c>
      <c r="K9" s="56">
        <v>17904.91</v>
      </c>
      <c r="L9" s="56">
        <v>2011</v>
      </c>
      <c r="M9" s="56">
        <f t="shared" si="0"/>
        <v>19915.91</v>
      </c>
      <c r="N9" s="36">
        <f t="shared" si="1"/>
        <v>0.41155980756041016</v>
      </c>
      <c r="O9" s="44">
        <f>VLOOKUP(B9,[1]CDRatio!$B$6:$N$58,13,0)</f>
        <v>0.40136324404466139</v>
      </c>
      <c r="P9" s="45">
        <f t="shared" si="2"/>
        <v>1.0196563515748769</v>
      </c>
      <c r="Q9" s="40">
        <f>VLOOKUP(B9,[1]CDRatio!$B$6:$M$51,6,0)</f>
        <v>47294.54</v>
      </c>
      <c r="R9" s="10">
        <f>VLOOKUP(B9,[1]CDRatio!$B$6:$M$51,10,0)</f>
        <v>16906.29</v>
      </c>
      <c r="S9" s="10">
        <f t="shared" si="3"/>
        <v>1096.75</v>
      </c>
      <c r="T9" s="10">
        <f t="shared" si="4"/>
        <v>998.61999999999898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x14ac:dyDescent="0.25">
      <c r="A10" s="12">
        <v>5</v>
      </c>
      <c r="B10" s="6" t="s">
        <v>10</v>
      </c>
      <c r="C10" s="6">
        <v>1078</v>
      </c>
      <c r="D10" s="6">
        <v>22927.02</v>
      </c>
      <c r="E10" s="7">
        <v>18122.11</v>
      </c>
      <c r="F10" s="6">
        <v>62143.38</v>
      </c>
      <c r="G10" s="56">
        <v>103192.51</v>
      </c>
      <c r="H10" s="56">
        <v>11784.4</v>
      </c>
      <c r="I10" s="56">
        <v>7507.78</v>
      </c>
      <c r="J10" s="56">
        <v>24761.74</v>
      </c>
      <c r="K10" s="56">
        <v>44053.919999999998</v>
      </c>
      <c r="L10" s="56">
        <v>8048</v>
      </c>
      <c r="M10" s="56">
        <f t="shared" si="0"/>
        <v>52101.919999999998</v>
      </c>
      <c r="N10" s="36">
        <f t="shared" si="1"/>
        <v>0.50490021029627052</v>
      </c>
      <c r="O10" s="44">
        <f>VLOOKUP(B10,[1]CDRatio!$B$6:$N$58,13,0)</f>
        <v>0.49851397892501764</v>
      </c>
      <c r="P10" s="45">
        <f t="shared" si="2"/>
        <v>0.63862313712528818</v>
      </c>
      <c r="Q10" s="40">
        <f>VLOOKUP(B10,[1]CDRatio!$B$6:$M$51,6,0)</f>
        <v>101482.41</v>
      </c>
      <c r="R10" s="10">
        <f>VLOOKUP(B10,[1]CDRatio!$B$6:$M$51,10,0)</f>
        <v>42548.4</v>
      </c>
      <c r="S10" s="10">
        <f t="shared" si="3"/>
        <v>1710.0999999999913</v>
      </c>
      <c r="T10" s="10">
        <f t="shared" si="4"/>
        <v>1505.5199999999968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x14ac:dyDescent="0.25">
      <c r="A11" s="12">
        <v>6</v>
      </c>
      <c r="B11" s="6" t="s">
        <v>11</v>
      </c>
      <c r="C11" s="6">
        <v>1660</v>
      </c>
      <c r="D11" s="6">
        <v>37648.639999999999</v>
      </c>
      <c r="E11" s="7">
        <v>38027.42</v>
      </c>
      <c r="F11" s="6">
        <v>138675.69</v>
      </c>
      <c r="G11" s="56">
        <v>214351.75</v>
      </c>
      <c r="H11" s="56">
        <v>17743.38</v>
      </c>
      <c r="I11" s="56">
        <v>17036.759999999998</v>
      </c>
      <c r="J11" s="56">
        <v>56583.67</v>
      </c>
      <c r="K11" s="56">
        <v>91363.81</v>
      </c>
      <c r="L11" s="56">
        <v>10042.549999999999</v>
      </c>
      <c r="M11" s="56">
        <f t="shared" si="0"/>
        <v>101406.36</v>
      </c>
      <c r="N11" s="36">
        <f t="shared" si="1"/>
        <v>0.47308389131416001</v>
      </c>
      <c r="O11" s="44">
        <f>VLOOKUP(B11,[1]CDRatio!$B$6:$N$58,13,0)</f>
        <v>0.49941273522119972</v>
      </c>
      <c r="P11" s="45">
        <f t="shared" si="2"/>
        <v>-2.6328843907039712</v>
      </c>
      <c r="Q11" s="40">
        <f>VLOOKUP(B11,[1]CDRatio!$B$6:$M$51,6,0)</f>
        <v>208142.91</v>
      </c>
      <c r="R11" s="10">
        <f>VLOOKUP(B11,[1]CDRatio!$B$6:$M$51,10,0)</f>
        <v>93929.55</v>
      </c>
      <c r="S11" s="10">
        <f t="shared" si="3"/>
        <v>6208.8399999999965</v>
      </c>
      <c r="T11" s="10">
        <f t="shared" si="4"/>
        <v>-2565.7400000000052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x14ac:dyDescent="0.25">
      <c r="A12" s="12">
        <v>7</v>
      </c>
      <c r="B12" s="6" t="s">
        <v>12</v>
      </c>
      <c r="C12" s="6">
        <v>1170</v>
      </c>
      <c r="D12" s="6">
        <v>36731.33</v>
      </c>
      <c r="E12" s="7">
        <v>19327.240000000002</v>
      </c>
      <c r="F12" s="6">
        <v>77882.91</v>
      </c>
      <c r="G12" s="56">
        <v>133941.48000000001</v>
      </c>
      <c r="H12" s="56">
        <v>12045.76</v>
      </c>
      <c r="I12" s="56">
        <v>7797.27</v>
      </c>
      <c r="J12" s="56">
        <v>27686.28</v>
      </c>
      <c r="K12" s="56">
        <v>47529.31</v>
      </c>
      <c r="L12" s="56">
        <v>9792.81</v>
      </c>
      <c r="M12" s="56">
        <f t="shared" si="0"/>
        <v>57322.119999999995</v>
      </c>
      <c r="N12" s="36">
        <f t="shared" si="1"/>
        <v>0.42796391379279958</v>
      </c>
      <c r="O12" s="44">
        <f>VLOOKUP(B12,[1]CDRatio!$B$6:$N$58,13,0)</f>
        <v>0.43195041258280714</v>
      </c>
      <c r="P12" s="45">
        <f t="shared" si="2"/>
        <v>-0.39864987900075644</v>
      </c>
      <c r="Q12" s="40">
        <f>VLOOKUP(B12,[1]CDRatio!$B$6:$M$51,6,0)</f>
        <v>129065</v>
      </c>
      <c r="R12" s="10">
        <f>VLOOKUP(B12,[1]CDRatio!$B$6:$M$51,10,0)</f>
        <v>46056.12</v>
      </c>
      <c r="S12" s="10">
        <f t="shared" si="3"/>
        <v>4876.4800000000105</v>
      </c>
      <c r="T12" s="10">
        <f t="shared" si="4"/>
        <v>1473.1899999999951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6.5" thickBot="1" x14ac:dyDescent="0.3">
      <c r="A13" s="17">
        <v>8</v>
      </c>
      <c r="B13" s="18" t="s">
        <v>13</v>
      </c>
      <c r="C13" s="18">
        <v>2334</v>
      </c>
      <c r="D13" s="18">
        <v>66479.460000000006</v>
      </c>
      <c r="E13" s="48">
        <v>75030.09</v>
      </c>
      <c r="F13" s="18">
        <v>235985.66</v>
      </c>
      <c r="G13" s="60">
        <v>377495.21</v>
      </c>
      <c r="H13" s="60">
        <v>21673.47</v>
      </c>
      <c r="I13" s="60">
        <v>29291.5</v>
      </c>
      <c r="J13" s="60">
        <v>93064.24</v>
      </c>
      <c r="K13" s="60">
        <v>144029.21</v>
      </c>
      <c r="L13" s="60">
        <v>17197.45</v>
      </c>
      <c r="M13" s="56">
        <f t="shared" si="0"/>
        <v>161226.66</v>
      </c>
      <c r="N13" s="49">
        <f t="shared" si="1"/>
        <v>0.42709590937590969</v>
      </c>
      <c r="O13" s="50">
        <f>VLOOKUP(B13,[1]CDRatio!$B$6:$N$58,13,0)</f>
        <v>0.44865159895500389</v>
      </c>
      <c r="P13" s="51">
        <f t="shared" si="2"/>
        <v>-2.1555689579094208</v>
      </c>
      <c r="Q13" s="40">
        <f>VLOOKUP(B13,[1]CDRatio!$B$6:$M$51,6,0)</f>
        <v>362784.13</v>
      </c>
      <c r="R13" s="10">
        <f>VLOOKUP(B13,[1]CDRatio!$B$6:$M$51,10,0)</f>
        <v>142014.5</v>
      </c>
      <c r="S13" s="10">
        <f t="shared" si="3"/>
        <v>14711.080000000016</v>
      </c>
      <c r="T13" s="10">
        <f t="shared" si="4"/>
        <v>2014.7099999999919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s="4" customFormat="1" ht="16.5" thickBot="1" x14ac:dyDescent="0.3">
      <c r="A14" s="13"/>
      <c r="B14" s="14" t="s">
        <v>14</v>
      </c>
      <c r="C14" s="14">
        <v>9783</v>
      </c>
      <c r="D14" s="14">
        <v>228788.41</v>
      </c>
      <c r="E14" s="15">
        <v>210660.84</v>
      </c>
      <c r="F14" s="14">
        <v>722304.98</v>
      </c>
      <c r="G14" s="61">
        <f>SUM(G6:G13)</f>
        <v>1161754.23</v>
      </c>
      <c r="H14" s="61">
        <f t="shared" ref="H14:M14" si="5">SUM(H6:H13)</f>
        <v>99463.78</v>
      </c>
      <c r="I14" s="61">
        <f t="shared" si="5"/>
        <v>92599.52</v>
      </c>
      <c r="J14" s="61">
        <f t="shared" si="5"/>
        <v>296689.30000000005</v>
      </c>
      <c r="K14" s="61">
        <f t="shared" si="5"/>
        <v>488752.6</v>
      </c>
      <c r="L14" s="61">
        <f t="shared" si="5"/>
        <v>65131.489999999991</v>
      </c>
      <c r="M14" s="61">
        <f t="shared" si="5"/>
        <v>553884.09</v>
      </c>
      <c r="N14" s="52">
        <f t="shared" si="1"/>
        <v>0.47676528795595602</v>
      </c>
      <c r="O14" s="53">
        <f>VLOOKUP(B14,[1]CDRatio!$B$6:$N$58,13,0)</f>
        <v>0.48676624202563951</v>
      </c>
      <c r="P14" s="54">
        <f t="shared" si="2"/>
        <v>-1.0000954069683488</v>
      </c>
      <c r="Q14" s="41">
        <f>VLOOKUP(B14,[1]CDRatio!$B$6:$M$51,6,0)</f>
        <v>1125297.1400000001</v>
      </c>
      <c r="R14" s="16">
        <f>VLOOKUP(B14,[1]CDRatio!$B$6:$M$51,10,0)</f>
        <v>479216.57</v>
      </c>
      <c r="S14" s="16">
        <f t="shared" si="3"/>
        <v>36457.089999999851</v>
      </c>
      <c r="T14" s="16">
        <f t="shared" si="4"/>
        <v>9536.0299999999697</v>
      </c>
    </row>
    <row r="15" spans="1:248" x14ac:dyDescent="0.25">
      <c r="A15" s="21">
        <v>9</v>
      </c>
      <c r="B15" s="22" t="s">
        <v>15</v>
      </c>
      <c r="C15" s="22">
        <v>134</v>
      </c>
      <c r="D15" s="22">
        <v>259.3</v>
      </c>
      <c r="E15" s="23">
        <v>759.35</v>
      </c>
      <c r="F15" s="22">
        <v>5591.84</v>
      </c>
      <c r="G15" s="59">
        <v>6610.49</v>
      </c>
      <c r="H15" s="59">
        <v>97.13</v>
      </c>
      <c r="I15" s="59">
        <v>788.7</v>
      </c>
      <c r="J15" s="59">
        <v>5855.47</v>
      </c>
      <c r="K15" s="59">
        <v>6741.3</v>
      </c>
      <c r="L15" s="59">
        <v>245.35</v>
      </c>
      <c r="M15" s="59">
        <f t="shared" si="0"/>
        <v>6986.6500000000005</v>
      </c>
      <c r="N15" s="36">
        <f t="shared" si="1"/>
        <v>1.0569034973201685</v>
      </c>
      <c r="O15" s="44">
        <f>VLOOKUP(B15,[1]CDRatio!$B$6:$N$58,13,0)</f>
        <v>1.1611169693558385</v>
      </c>
      <c r="P15" s="45">
        <f t="shared" si="2"/>
        <v>-10.421347203566999</v>
      </c>
      <c r="Q15" s="40">
        <f>VLOOKUP(B15,[1]CDRatio!$B$6:$M$51,6,0)</f>
        <v>5614.12</v>
      </c>
      <c r="R15" s="10">
        <f>VLOOKUP(B15,[1]CDRatio!$B$6:$M$51,10,0)</f>
        <v>6273.15</v>
      </c>
      <c r="S15" s="10">
        <f t="shared" si="3"/>
        <v>996.36999999999989</v>
      </c>
      <c r="T15" s="10">
        <f t="shared" si="4"/>
        <v>468.15000000000055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x14ac:dyDescent="0.25">
      <c r="A16" s="12">
        <v>10</v>
      </c>
      <c r="B16" s="6" t="s">
        <v>16</v>
      </c>
      <c r="C16" s="6">
        <v>230</v>
      </c>
      <c r="D16" s="6">
        <v>2045.56</v>
      </c>
      <c r="E16" s="7">
        <v>2536.02</v>
      </c>
      <c r="F16" s="6">
        <v>16670.82</v>
      </c>
      <c r="G16" s="56">
        <v>21252.400000000001</v>
      </c>
      <c r="H16" s="56">
        <v>1065.73</v>
      </c>
      <c r="I16" s="56">
        <v>856.25</v>
      </c>
      <c r="J16" s="56">
        <v>7745.53</v>
      </c>
      <c r="K16" s="56">
        <v>9667.51</v>
      </c>
      <c r="L16" s="56">
        <v>3093</v>
      </c>
      <c r="M16" s="56">
        <f t="shared" si="0"/>
        <v>12760.51</v>
      </c>
      <c r="N16" s="36">
        <f t="shared" si="1"/>
        <v>0.60042677532890398</v>
      </c>
      <c r="O16" s="44">
        <f>VLOOKUP(B16,[1]CDRatio!$B$6:$N$58,13,0)</f>
        <v>0.60685470705422706</v>
      </c>
      <c r="P16" s="45">
        <f t="shared" si="2"/>
        <v>-0.64279317253230772</v>
      </c>
      <c r="Q16" s="40">
        <f>VLOOKUP(B16,[1]CDRatio!$B$6:$M$51,6,0)</f>
        <v>19907.78</v>
      </c>
      <c r="R16" s="10">
        <f>VLOOKUP(B16,[1]CDRatio!$B$6:$M$51,10,0)</f>
        <v>8988.1299999999992</v>
      </c>
      <c r="S16" s="10">
        <f t="shared" si="3"/>
        <v>1344.6200000000026</v>
      </c>
      <c r="T16" s="10">
        <f t="shared" si="4"/>
        <v>679.38000000000102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x14ac:dyDescent="0.25">
      <c r="A17" s="12">
        <v>11</v>
      </c>
      <c r="B17" s="6" t="s">
        <v>17</v>
      </c>
      <c r="C17" s="6">
        <v>234</v>
      </c>
      <c r="D17" s="6">
        <v>2803.66</v>
      </c>
      <c r="E17" s="7">
        <v>1282.29</v>
      </c>
      <c r="F17" s="6">
        <v>9839.32</v>
      </c>
      <c r="G17" s="56">
        <v>13925.27</v>
      </c>
      <c r="H17" s="56">
        <v>1681.61</v>
      </c>
      <c r="I17" s="56">
        <v>876.58</v>
      </c>
      <c r="J17" s="56">
        <v>4538.17</v>
      </c>
      <c r="K17" s="56">
        <v>7096.36</v>
      </c>
      <c r="L17" s="56">
        <v>0</v>
      </c>
      <c r="M17" s="56">
        <f t="shared" si="0"/>
        <v>7096.36</v>
      </c>
      <c r="N17" s="36">
        <f t="shared" si="1"/>
        <v>0.50960304539876067</v>
      </c>
      <c r="O17" s="44">
        <f>VLOOKUP(B17,[1]CDRatio!$B$6:$N$58,13,0)</f>
        <v>0.50662849045716496</v>
      </c>
      <c r="P17" s="45">
        <f t="shared" si="2"/>
        <v>0.29745549415957084</v>
      </c>
      <c r="Q17" s="40">
        <f>VLOOKUP(B17,[1]CDRatio!$B$6:$M$51,6,0)</f>
        <v>13690.9</v>
      </c>
      <c r="R17" s="10">
        <f>VLOOKUP(B17,[1]CDRatio!$B$6:$M$51,10,0)</f>
        <v>6936.2</v>
      </c>
      <c r="S17" s="10">
        <f t="shared" si="3"/>
        <v>234.3700000000008</v>
      </c>
      <c r="T17" s="10">
        <f t="shared" si="4"/>
        <v>160.15999999999985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6.5" thickBot="1" x14ac:dyDescent="0.3">
      <c r="A18" s="12">
        <v>12</v>
      </c>
      <c r="B18" s="6" t="s">
        <v>18</v>
      </c>
      <c r="C18" s="6">
        <v>300</v>
      </c>
      <c r="D18" s="6">
        <v>3638.54</v>
      </c>
      <c r="E18" s="7">
        <v>2643.5</v>
      </c>
      <c r="F18" s="6">
        <v>11828.15</v>
      </c>
      <c r="G18" s="56">
        <v>18110.189999999999</v>
      </c>
      <c r="H18" s="56">
        <v>1669.44</v>
      </c>
      <c r="I18" s="56">
        <v>1508.33</v>
      </c>
      <c r="J18" s="56">
        <v>5669.76</v>
      </c>
      <c r="K18" s="56">
        <v>8847.5300000000007</v>
      </c>
      <c r="L18" s="56">
        <v>417.56</v>
      </c>
      <c r="M18" s="56">
        <f t="shared" si="0"/>
        <v>9265.09</v>
      </c>
      <c r="N18" s="36">
        <f t="shared" si="1"/>
        <v>0.51159540568044848</v>
      </c>
      <c r="O18" s="44">
        <f>VLOOKUP(B18,[1]CDRatio!$B$6:$N$58,13,0)</f>
        <v>0.4973747504263491</v>
      </c>
      <c r="P18" s="45">
        <f t="shared" si="2"/>
        <v>1.4220655254099379</v>
      </c>
      <c r="Q18" s="40">
        <f>VLOOKUP(B18,[1]CDRatio!$B$6:$M$51,6,0)</f>
        <v>17720.22</v>
      </c>
      <c r="R18" s="10">
        <f>VLOOKUP(B18,[1]CDRatio!$B$6:$M$51,10,0)</f>
        <v>8396.0300000000007</v>
      </c>
      <c r="S18" s="10">
        <f t="shared" si="3"/>
        <v>389.96999999999753</v>
      </c>
      <c r="T18" s="10">
        <f t="shared" si="4"/>
        <v>451.5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s="4" customFormat="1" ht="16.5" thickBot="1" x14ac:dyDescent="0.3">
      <c r="A19" s="13"/>
      <c r="B19" s="14" t="s">
        <v>19</v>
      </c>
      <c r="C19" s="14">
        <v>898</v>
      </c>
      <c r="D19" s="14">
        <v>8747.06</v>
      </c>
      <c r="E19" s="15">
        <v>7221.16</v>
      </c>
      <c r="F19" s="14">
        <v>43930.13</v>
      </c>
      <c r="G19" s="61">
        <f>SUM(G15:G18)</f>
        <v>59898.350000000006</v>
      </c>
      <c r="H19" s="61">
        <f t="shared" ref="H19:M19" si="6">SUM(H15:H18)</f>
        <v>4513.91</v>
      </c>
      <c r="I19" s="61">
        <f t="shared" si="6"/>
        <v>4029.86</v>
      </c>
      <c r="J19" s="61">
        <f t="shared" si="6"/>
        <v>23808.93</v>
      </c>
      <c r="K19" s="61">
        <f t="shared" si="6"/>
        <v>32352.700000000004</v>
      </c>
      <c r="L19" s="61">
        <f t="shared" si="6"/>
        <v>3755.91</v>
      </c>
      <c r="M19" s="61">
        <f t="shared" si="6"/>
        <v>36108.61</v>
      </c>
      <c r="N19" s="52">
        <f t="shared" si="1"/>
        <v>0.60283146363798001</v>
      </c>
      <c r="O19" s="53">
        <f>VLOOKUP(B19,[1]CDRatio!$B$6:$N$58,13,0)</f>
        <v>0.60333300429170988</v>
      </c>
      <c r="P19" s="54">
        <f t="shared" si="2"/>
        <v>-5.0154065372987056E-2</v>
      </c>
      <c r="Q19" s="41">
        <f>VLOOKUP(B19,[1]CDRatio!$B$6:$M$51,6,0)</f>
        <v>56933.02</v>
      </c>
      <c r="R19" s="16">
        <f>VLOOKUP(B19,[1]CDRatio!$B$6:$M$51,10,0)</f>
        <v>30593.510000000002</v>
      </c>
      <c r="S19" s="16">
        <f t="shared" si="3"/>
        <v>2965.330000000009</v>
      </c>
      <c r="T19" s="16">
        <f t="shared" si="4"/>
        <v>1759.1900000000023</v>
      </c>
    </row>
    <row r="20" spans="1:248" s="4" customFormat="1" ht="16.5" thickBot="1" x14ac:dyDescent="0.3">
      <c r="A20" s="13"/>
      <c r="B20" s="14" t="s">
        <v>20</v>
      </c>
      <c r="C20" s="14">
        <v>10681</v>
      </c>
      <c r="D20" s="14">
        <v>237535.47</v>
      </c>
      <c r="E20" s="15">
        <v>217882</v>
      </c>
      <c r="F20" s="14">
        <v>766235.11</v>
      </c>
      <c r="G20" s="61">
        <f>G14+G19</f>
        <v>1221652.58</v>
      </c>
      <c r="H20" s="61">
        <f t="shared" ref="H20:M20" si="7">H14+H19</f>
        <v>103977.69</v>
      </c>
      <c r="I20" s="61">
        <f t="shared" si="7"/>
        <v>96629.38</v>
      </c>
      <c r="J20" s="61">
        <f t="shared" si="7"/>
        <v>320498.23000000004</v>
      </c>
      <c r="K20" s="61">
        <f t="shared" si="7"/>
        <v>521105.3</v>
      </c>
      <c r="L20" s="61">
        <f t="shared" si="7"/>
        <v>68887.399999999994</v>
      </c>
      <c r="M20" s="61">
        <f t="shared" si="7"/>
        <v>589992.69999999995</v>
      </c>
      <c r="N20" s="52">
        <f t="shared" si="1"/>
        <v>0.48294638726175321</v>
      </c>
      <c r="O20" s="53">
        <f>VLOOKUP(B20,[1]CDRatio!$B$6:$N$58,13,0)</f>
        <v>0.49237978330716914</v>
      </c>
      <c r="P20" s="54">
        <f t="shared" si="2"/>
        <v>-0.94333960454159316</v>
      </c>
      <c r="Q20" s="41">
        <f>VLOOKUP(B20,[1]CDRatio!$B$6:$M$51,6,0)</f>
        <v>1182230.1600000001</v>
      </c>
      <c r="R20" s="16">
        <f>VLOOKUP(B20,[1]CDRatio!$B$6:$M$51,10,0)</f>
        <v>509810.08</v>
      </c>
      <c r="S20" s="16">
        <f t="shared" si="3"/>
        <v>39422.419999999925</v>
      </c>
      <c r="T20" s="16">
        <f t="shared" si="4"/>
        <v>11295.219999999972</v>
      </c>
    </row>
    <row r="21" spans="1:248" s="3" customFormat="1" x14ac:dyDescent="0.25">
      <c r="A21" s="12">
        <v>13</v>
      </c>
      <c r="B21" s="6" t="s">
        <v>21</v>
      </c>
      <c r="C21" s="6">
        <v>494</v>
      </c>
      <c r="D21" s="6">
        <v>1207.1199999999999</v>
      </c>
      <c r="E21" s="6">
        <v>4882.72</v>
      </c>
      <c r="F21" s="6">
        <v>51233.919999999998</v>
      </c>
      <c r="G21" s="56">
        <v>57323.76</v>
      </c>
      <c r="H21" s="56">
        <v>1403.99</v>
      </c>
      <c r="I21" s="56">
        <v>6440.5</v>
      </c>
      <c r="J21" s="56">
        <v>35309.58</v>
      </c>
      <c r="K21" s="56">
        <v>43154.07</v>
      </c>
      <c r="L21" s="56">
        <v>0</v>
      </c>
      <c r="M21" s="56">
        <f t="shared" ref="M21:M36" si="8">K21+L21</f>
        <v>43154.07</v>
      </c>
      <c r="N21" s="36">
        <f t="shared" si="1"/>
        <v>0.75281296970052203</v>
      </c>
      <c r="O21" s="44">
        <f>VLOOKUP(B21,[1]CDRatio!$B$6:$N$58,13,0)</f>
        <v>0.73770444585578143</v>
      </c>
      <c r="P21" s="45">
        <f t="shared" si="2"/>
        <v>1.5108523844740596</v>
      </c>
      <c r="Q21" s="40">
        <f>VLOOKUP(B21,[1]CDRatio!$B$6:$M$51,6,0)</f>
        <v>55550.16</v>
      </c>
      <c r="R21" s="10">
        <f>VLOOKUP(B21,[1]CDRatio!$B$6:$M$51,10,0)</f>
        <v>40979.599999999999</v>
      </c>
      <c r="S21" s="10">
        <f t="shared" si="3"/>
        <v>1773.5999999999985</v>
      </c>
      <c r="T21" s="10">
        <f t="shared" si="4"/>
        <v>2174.4700000000012</v>
      </c>
    </row>
    <row r="22" spans="1:248" s="3" customFormat="1" x14ac:dyDescent="0.25">
      <c r="A22" s="12">
        <v>14</v>
      </c>
      <c r="B22" s="6" t="s">
        <v>22</v>
      </c>
      <c r="C22" s="6">
        <v>549</v>
      </c>
      <c r="D22" s="6">
        <v>184.45</v>
      </c>
      <c r="E22" s="6">
        <v>862.22</v>
      </c>
      <c r="F22" s="6">
        <v>6571.15</v>
      </c>
      <c r="G22" s="56">
        <v>7617.82</v>
      </c>
      <c r="H22" s="56">
        <v>1248.51</v>
      </c>
      <c r="I22" s="56">
        <v>2846.98</v>
      </c>
      <c r="J22" s="56">
        <v>4591.8100000000004</v>
      </c>
      <c r="K22" s="56">
        <v>8687.2999999999993</v>
      </c>
      <c r="L22" s="56">
        <v>0</v>
      </c>
      <c r="M22" s="56">
        <f t="shared" si="8"/>
        <v>8687.2999999999993</v>
      </c>
      <c r="N22" s="36">
        <f t="shared" si="1"/>
        <v>1.1403918706401568</v>
      </c>
      <c r="O22" s="44">
        <f>VLOOKUP(B22,[1]CDRatio!$B$6:$N$58,13,0)</f>
        <v>1.1591936286177331</v>
      </c>
      <c r="P22" s="45">
        <f t="shared" si="2"/>
        <v>-1.8801757977576328</v>
      </c>
      <c r="Q22" s="40">
        <f>VLOOKUP(B22,[1]CDRatio!$B$6:$M$51,6,0)</f>
        <v>7478.44</v>
      </c>
      <c r="R22" s="10">
        <f>VLOOKUP(B22,[1]CDRatio!$B$6:$M$51,10,0)</f>
        <v>8668.9599999999991</v>
      </c>
      <c r="S22" s="10">
        <f t="shared" si="3"/>
        <v>139.38000000000011</v>
      </c>
      <c r="T22" s="10">
        <f t="shared" si="4"/>
        <v>18.340000000000146</v>
      </c>
    </row>
    <row r="23" spans="1:248" s="3" customFormat="1" x14ac:dyDescent="0.25">
      <c r="A23" s="12">
        <v>15</v>
      </c>
      <c r="B23" s="6" t="s">
        <v>23</v>
      </c>
      <c r="C23" s="6">
        <v>31</v>
      </c>
      <c r="D23" s="6">
        <v>141.72999999999999</v>
      </c>
      <c r="E23" s="6">
        <v>135.72</v>
      </c>
      <c r="F23" s="6">
        <v>4216.01</v>
      </c>
      <c r="G23" s="56">
        <v>4493.46</v>
      </c>
      <c r="H23" s="56">
        <v>152.63</v>
      </c>
      <c r="I23" s="56">
        <v>86.2</v>
      </c>
      <c r="J23" s="56">
        <v>3329.66</v>
      </c>
      <c r="K23" s="56">
        <v>3568.49</v>
      </c>
      <c r="L23" s="56">
        <v>0</v>
      </c>
      <c r="M23" s="56">
        <f t="shared" si="8"/>
        <v>3568.49</v>
      </c>
      <c r="N23" s="36">
        <f t="shared" si="1"/>
        <v>0.7941519452715724</v>
      </c>
      <c r="O23" s="44">
        <f>VLOOKUP(B23,[1]CDRatio!$B$6:$N$58,13,0)</f>
        <v>0.79933631678144901</v>
      </c>
      <c r="P23" s="45">
        <f t="shared" si="2"/>
        <v>-0.51843715098766063</v>
      </c>
      <c r="Q23" s="40">
        <f>VLOOKUP(B23,[1]CDRatio!$B$6:$M$51,6,0)</f>
        <v>4478.04</v>
      </c>
      <c r="R23" s="10">
        <f>VLOOKUP(B23,[1]CDRatio!$B$6:$M$51,10,0)</f>
        <v>3579.46</v>
      </c>
      <c r="S23" s="10">
        <f t="shared" si="3"/>
        <v>15.420000000000073</v>
      </c>
      <c r="T23" s="10">
        <f t="shared" si="4"/>
        <v>-10.970000000000255</v>
      </c>
    </row>
    <row r="24" spans="1:248" s="3" customFormat="1" x14ac:dyDescent="0.25">
      <c r="A24" s="12">
        <v>16</v>
      </c>
      <c r="B24" s="6" t="s">
        <v>24</v>
      </c>
      <c r="C24" s="6">
        <v>897</v>
      </c>
      <c r="D24" s="6">
        <v>7187.18</v>
      </c>
      <c r="E24" s="6">
        <v>17657.75</v>
      </c>
      <c r="F24" s="6">
        <v>136193.18</v>
      </c>
      <c r="G24" s="56">
        <v>161038.10999999999</v>
      </c>
      <c r="H24" s="56">
        <v>11830.24</v>
      </c>
      <c r="I24" s="56">
        <v>18239.75</v>
      </c>
      <c r="J24" s="56">
        <v>133353.46</v>
      </c>
      <c r="K24" s="56">
        <v>163423.45000000001</v>
      </c>
      <c r="L24" s="56">
        <v>0</v>
      </c>
      <c r="M24" s="56">
        <f t="shared" si="8"/>
        <v>163423.45000000001</v>
      </c>
      <c r="N24" s="36">
        <f t="shared" si="1"/>
        <v>1.014812270213554</v>
      </c>
      <c r="O24" s="44">
        <f>VLOOKUP(B24,[1]CDRatio!$B$6:$N$58,13,0)</f>
        <v>1.0760482486609797</v>
      </c>
      <c r="P24" s="45">
        <f t="shared" si="2"/>
        <v>-6.1235978447425676</v>
      </c>
      <c r="Q24" s="40">
        <f>VLOOKUP(B24,[1]CDRatio!$B$6:$M$51,6,0)</f>
        <v>154555.17000000001</v>
      </c>
      <c r="R24" s="10">
        <f>VLOOKUP(B24,[1]CDRatio!$B$6:$M$51,10,0)</f>
        <v>166308.82</v>
      </c>
      <c r="S24" s="10">
        <f t="shared" si="3"/>
        <v>6482.9399999999732</v>
      </c>
      <c r="T24" s="10">
        <f t="shared" si="4"/>
        <v>-2885.3699999999953</v>
      </c>
    </row>
    <row r="25" spans="1:248" s="3" customFormat="1" x14ac:dyDescent="0.25">
      <c r="A25" s="12">
        <v>17</v>
      </c>
      <c r="B25" s="6" t="s">
        <v>25</v>
      </c>
      <c r="C25" s="6">
        <v>411</v>
      </c>
      <c r="D25" s="6">
        <v>1071.98</v>
      </c>
      <c r="E25" s="6">
        <v>5410.02</v>
      </c>
      <c r="F25" s="6">
        <v>103323.18</v>
      </c>
      <c r="G25" s="56">
        <v>109805.18</v>
      </c>
      <c r="H25" s="56">
        <v>250.29</v>
      </c>
      <c r="I25" s="56">
        <v>4309.7</v>
      </c>
      <c r="J25" s="56">
        <v>64380.95</v>
      </c>
      <c r="K25" s="56">
        <v>68940.94</v>
      </c>
      <c r="L25" s="56">
        <v>0</v>
      </c>
      <c r="M25" s="56">
        <f t="shared" si="8"/>
        <v>68940.94</v>
      </c>
      <c r="N25" s="36">
        <f t="shared" si="1"/>
        <v>0.62784779370153587</v>
      </c>
      <c r="O25" s="44">
        <f>VLOOKUP(B25,[1]CDRatio!$B$6:$N$58,13,0)</f>
        <v>0.67907089473423277</v>
      </c>
      <c r="P25" s="45">
        <f t="shared" si="2"/>
        <v>-5.1223101032696894</v>
      </c>
      <c r="Q25" s="40">
        <f>VLOOKUP(B25,[1]CDRatio!$B$6:$M$51,6,0)</f>
        <v>96011.08</v>
      </c>
      <c r="R25" s="10">
        <f>VLOOKUP(B25,[1]CDRatio!$B$6:$M$51,10,0)</f>
        <v>65198.33</v>
      </c>
      <c r="S25" s="10">
        <f t="shared" si="3"/>
        <v>13794.099999999991</v>
      </c>
      <c r="T25" s="10">
        <f t="shared" si="4"/>
        <v>3742.6100000000006</v>
      </c>
    </row>
    <row r="26" spans="1:248" s="3" customFormat="1" x14ac:dyDescent="0.25">
      <c r="A26" s="12">
        <v>18</v>
      </c>
      <c r="B26" s="6" t="s">
        <v>26</v>
      </c>
      <c r="C26" s="6">
        <v>119</v>
      </c>
      <c r="D26" s="6">
        <v>415.55</v>
      </c>
      <c r="E26" s="6">
        <v>1032.0999999999999</v>
      </c>
      <c r="F26" s="6">
        <v>12984.57</v>
      </c>
      <c r="G26" s="56">
        <v>14432.22</v>
      </c>
      <c r="H26" s="56">
        <v>275.86</v>
      </c>
      <c r="I26" s="56">
        <v>474.6</v>
      </c>
      <c r="J26" s="56">
        <v>4851.84</v>
      </c>
      <c r="K26" s="56">
        <v>5602.3</v>
      </c>
      <c r="L26" s="56">
        <v>1646.89</v>
      </c>
      <c r="M26" s="56">
        <f t="shared" si="8"/>
        <v>7249.1900000000005</v>
      </c>
      <c r="N26" s="36">
        <f t="shared" si="1"/>
        <v>0.50229209366265215</v>
      </c>
      <c r="O26" s="44">
        <f>VLOOKUP(B26,[1]CDRatio!$B$6:$N$58,13,0)</f>
        <v>0.50097485141885456</v>
      </c>
      <c r="P26" s="45">
        <f t="shared" si="2"/>
        <v>0.13172422437975895</v>
      </c>
      <c r="Q26" s="40">
        <f>VLOOKUP(B26,[1]CDRatio!$B$6:$M$51,6,0)</f>
        <v>15084.35</v>
      </c>
      <c r="R26" s="10">
        <f>VLOOKUP(B26,[1]CDRatio!$B$6:$M$51,10,0)</f>
        <v>5358.23</v>
      </c>
      <c r="S26" s="10">
        <f t="shared" si="3"/>
        <v>-652.13000000000102</v>
      </c>
      <c r="T26" s="10">
        <f t="shared" si="4"/>
        <v>244.07000000000062</v>
      </c>
    </row>
    <row r="27" spans="1:248" s="3" customFormat="1" x14ac:dyDescent="0.25">
      <c r="A27" s="12">
        <v>19</v>
      </c>
      <c r="B27" s="6" t="s">
        <v>27</v>
      </c>
      <c r="C27" s="6">
        <v>183</v>
      </c>
      <c r="D27" s="6">
        <v>315.22000000000003</v>
      </c>
      <c r="E27" s="6">
        <v>853.95</v>
      </c>
      <c r="F27" s="6">
        <v>17828.11</v>
      </c>
      <c r="G27" s="56">
        <v>18997.28</v>
      </c>
      <c r="H27" s="56">
        <v>4777.46</v>
      </c>
      <c r="I27" s="56">
        <v>1267.1400000000001</v>
      </c>
      <c r="J27" s="56">
        <v>11678.81</v>
      </c>
      <c r="K27" s="56">
        <v>17723.41</v>
      </c>
      <c r="L27" s="56">
        <v>0</v>
      </c>
      <c r="M27" s="56">
        <f t="shared" si="8"/>
        <v>17723.41</v>
      </c>
      <c r="N27" s="36">
        <f t="shared" si="1"/>
        <v>0.93294461101799842</v>
      </c>
      <c r="O27" s="44">
        <f>VLOOKUP(B27,[1]CDRatio!$B$6:$N$58,13,0)</f>
        <v>0.98124999665970625</v>
      </c>
      <c r="P27" s="45">
        <f t="shared" si="2"/>
        <v>-4.8305385641707836</v>
      </c>
      <c r="Q27" s="40">
        <f>VLOOKUP(B27,[1]CDRatio!$B$6:$M$51,6,0)</f>
        <v>18710.93</v>
      </c>
      <c r="R27" s="10">
        <f>VLOOKUP(B27,[1]CDRatio!$B$6:$M$51,10,0)</f>
        <v>18360.099999999999</v>
      </c>
      <c r="S27" s="10">
        <f t="shared" si="3"/>
        <v>286.34999999999854</v>
      </c>
      <c r="T27" s="10">
        <f t="shared" si="4"/>
        <v>-636.68999999999869</v>
      </c>
    </row>
    <row r="28" spans="1:248" s="3" customFormat="1" x14ac:dyDescent="0.25">
      <c r="A28" s="12">
        <v>20</v>
      </c>
      <c r="B28" s="6" t="s">
        <v>28</v>
      </c>
      <c r="C28" s="6">
        <v>17</v>
      </c>
      <c r="D28" s="6">
        <v>0</v>
      </c>
      <c r="E28" s="6">
        <v>147.82</v>
      </c>
      <c r="F28" s="6">
        <v>1017.06</v>
      </c>
      <c r="G28" s="56">
        <v>1164.8800000000001</v>
      </c>
      <c r="H28" s="56">
        <v>0</v>
      </c>
      <c r="I28" s="56">
        <v>50.18</v>
      </c>
      <c r="J28" s="56">
        <v>687.14</v>
      </c>
      <c r="K28" s="56">
        <v>737.32</v>
      </c>
      <c r="L28" s="56">
        <v>0</v>
      </c>
      <c r="M28" s="56">
        <f t="shared" si="8"/>
        <v>737.32</v>
      </c>
      <c r="N28" s="36">
        <f t="shared" si="1"/>
        <v>0.63295790124304652</v>
      </c>
      <c r="O28" s="44">
        <f>VLOOKUP(B28,[1]CDRatio!$B$6:$N$58,13,0)</f>
        <v>0.64803773095062966</v>
      </c>
      <c r="P28" s="45">
        <f t="shared" si="2"/>
        <v>-1.5079829707583148</v>
      </c>
      <c r="Q28" s="40">
        <f>VLOOKUP(B28,[1]CDRatio!$B$6:$M$51,6,0)</f>
        <v>1155.55</v>
      </c>
      <c r="R28" s="10">
        <f>VLOOKUP(B28,[1]CDRatio!$B$6:$M$51,10,0)</f>
        <v>748.84</v>
      </c>
      <c r="S28" s="10">
        <f t="shared" si="3"/>
        <v>9.3300000000001546</v>
      </c>
      <c r="T28" s="10">
        <f t="shared" si="4"/>
        <v>-11.519999999999982</v>
      </c>
    </row>
    <row r="29" spans="1:248" s="3" customFormat="1" x14ac:dyDescent="0.25">
      <c r="A29" s="12">
        <v>21</v>
      </c>
      <c r="B29" s="6" t="s">
        <v>29</v>
      </c>
      <c r="C29" s="6">
        <v>12</v>
      </c>
      <c r="D29" s="6">
        <v>0</v>
      </c>
      <c r="E29" s="6">
        <v>0</v>
      </c>
      <c r="F29" s="6">
        <v>768.94</v>
      </c>
      <c r="G29" s="56">
        <v>768.94</v>
      </c>
      <c r="H29" s="56">
        <v>0</v>
      </c>
      <c r="I29" s="56">
        <v>0</v>
      </c>
      <c r="J29" s="56">
        <v>474.64</v>
      </c>
      <c r="K29" s="56">
        <v>474.64</v>
      </c>
      <c r="L29" s="56">
        <v>0</v>
      </c>
      <c r="M29" s="56">
        <f t="shared" si="8"/>
        <v>474.64</v>
      </c>
      <c r="N29" s="36">
        <f t="shared" si="1"/>
        <v>0.61726532629333886</v>
      </c>
      <c r="O29" s="44">
        <f>VLOOKUP(B29,[1]CDRatio!$B$6:$N$58,13,0)</f>
        <v>0.36738965952080704</v>
      </c>
      <c r="P29" s="45">
        <f t="shared" si="2"/>
        <v>24.987566677253181</v>
      </c>
      <c r="Q29" s="40">
        <f>VLOOKUP(B29,[1]CDRatio!$B$6:$M$51,6,0)</f>
        <v>793</v>
      </c>
      <c r="R29" s="10">
        <f>VLOOKUP(B29,[1]CDRatio!$B$6:$M$51,10,0)</f>
        <v>291.33999999999997</v>
      </c>
      <c r="S29" s="10">
        <f t="shared" si="3"/>
        <v>-24.059999999999945</v>
      </c>
      <c r="T29" s="10">
        <f t="shared" si="4"/>
        <v>183.3</v>
      </c>
    </row>
    <row r="30" spans="1:248" s="3" customFormat="1" x14ac:dyDescent="0.25">
      <c r="A30" s="12">
        <v>22</v>
      </c>
      <c r="B30" s="6" t="s">
        <v>30</v>
      </c>
      <c r="C30" s="6">
        <v>125</v>
      </c>
      <c r="D30" s="6">
        <v>1169.99</v>
      </c>
      <c r="E30" s="6">
        <v>334.74</v>
      </c>
      <c r="F30" s="6">
        <v>18055.23</v>
      </c>
      <c r="G30" s="56">
        <v>19559.96</v>
      </c>
      <c r="H30" s="56">
        <v>1569.94</v>
      </c>
      <c r="I30" s="56">
        <v>9.1199999999999992</v>
      </c>
      <c r="J30" s="56">
        <v>13721.93</v>
      </c>
      <c r="K30" s="56">
        <v>15300.99</v>
      </c>
      <c r="L30" s="56">
        <v>0</v>
      </c>
      <c r="M30" s="56">
        <f t="shared" si="8"/>
        <v>15300.99</v>
      </c>
      <c r="N30" s="36">
        <f t="shared" si="1"/>
        <v>0.78226080216932958</v>
      </c>
      <c r="O30" s="44">
        <f>VLOOKUP(B30,[1]CDRatio!$B$6:$N$58,13,0)</f>
        <v>0.75774955314829928</v>
      </c>
      <c r="P30" s="45">
        <f t="shared" si="2"/>
        <v>2.4511249021030301</v>
      </c>
      <c r="Q30" s="40">
        <f>VLOOKUP(B30,[1]CDRatio!$B$6:$M$51,6,0)</f>
        <v>18389.77</v>
      </c>
      <c r="R30" s="10">
        <f>VLOOKUP(B30,[1]CDRatio!$B$6:$M$51,10,0)</f>
        <v>13934.84</v>
      </c>
      <c r="S30" s="10">
        <f t="shared" si="3"/>
        <v>1170.1899999999987</v>
      </c>
      <c r="T30" s="10">
        <f t="shared" si="4"/>
        <v>1366.1499999999996</v>
      </c>
    </row>
    <row r="31" spans="1:248" s="3" customFormat="1" x14ac:dyDescent="0.25">
      <c r="A31" s="12">
        <v>23</v>
      </c>
      <c r="B31" s="6" t="s">
        <v>31</v>
      </c>
      <c r="C31" s="6">
        <v>12</v>
      </c>
      <c r="D31" s="6">
        <v>0</v>
      </c>
      <c r="E31" s="6">
        <v>0</v>
      </c>
      <c r="F31" s="6">
        <v>1196.8599999999999</v>
      </c>
      <c r="G31" s="56">
        <v>1196.8599999999999</v>
      </c>
      <c r="H31" s="56">
        <v>0</v>
      </c>
      <c r="I31" s="56">
        <v>0</v>
      </c>
      <c r="J31" s="56">
        <v>527.71</v>
      </c>
      <c r="K31" s="56">
        <v>527.71</v>
      </c>
      <c r="L31" s="56">
        <v>0</v>
      </c>
      <c r="M31" s="56">
        <f t="shared" si="8"/>
        <v>527.71</v>
      </c>
      <c r="N31" s="36">
        <f t="shared" si="1"/>
        <v>0.44091205320588883</v>
      </c>
      <c r="O31" s="44">
        <f>VLOOKUP(B31,[1]CDRatio!$B$6:$N$58,13,0)</f>
        <v>0.46674924583312266</v>
      </c>
      <c r="P31" s="45">
        <f t="shared" si="2"/>
        <v>-2.5837192627233829</v>
      </c>
      <c r="Q31" s="40">
        <f>VLOOKUP(B31,[1]CDRatio!$B$6:$M$51,6,0)</f>
        <v>1186.74</v>
      </c>
      <c r="R31" s="10">
        <f>VLOOKUP(B31,[1]CDRatio!$B$6:$M$51,10,0)</f>
        <v>553.91</v>
      </c>
      <c r="S31" s="10">
        <f t="shared" si="3"/>
        <v>10.119999999999891</v>
      </c>
      <c r="T31" s="10">
        <f t="shared" si="4"/>
        <v>-26.199999999999932</v>
      </c>
    </row>
    <row r="32" spans="1:248" s="3" customFormat="1" x14ac:dyDescent="0.25">
      <c r="A32" s="12">
        <v>24</v>
      </c>
      <c r="B32" s="6" t="s">
        <v>32</v>
      </c>
      <c r="C32" s="6">
        <v>84</v>
      </c>
      <c r="D32" s="6">
        <v>1030</v>
      </c>
      <c r="E32" s="6">
        <v>498.32</v>
      </c>
      <c r="F32" s="6">
        <v>16936.12</v>
      </c>
      <c r="G32" s="56">
        <v>18464.439999999999</v>
      </c>
      <c r="H32" s="56">
        <v>421.24</v>
      </c>
      <c r="I32" s="56">
        <v>163.37</v>
      </c>
      <c r="J32" s="56">
        <v>9522.14</v>
      </c>
      <c r="K32" s="56">
        <v>10106.75</v>
      </c>
      <c r="L32" s="56">
        <v>0</v>
      </c>
      <c r="M32" s="56">
        <f t="shared" si="8"/>
        <v>10106.75</v>
      </c>
      <c r="N32" s="36">
        <f t="shared" si="1"/>
        <v>0.54736293112599144</v>
      </c>
      <c r="O32" s="44">
        <f>VLOOKUP(B32,[1]CDRatio!$B$6:$N$58,13,0)</f>
        <v>0.59092650464212915</v>
      </c>
      <c r="P32" s="45">
        <f t="shared" si="2"/>
        <v>-4.356357351613771</v>
      </c>
      <c r="Q32" s="40">
        <f>VLOOKUP(B32,[1]CDRatio!$B$6:$M$51,6,0)</f>
        <v>17593.22</v>
      </c>
      <c r="R32" s="10">
        <f>VLOOKUP(B32,[1]CDRatio!$B$6:$M$51,10,0)</f>
        <v>10396.299999999999</v>
      </c>
      <c r="S32" s="10">
        <f t="shared" si="3"/>
        <v>871.21999999999753</v>
      </c>
      <c r="T32" s="10">
        <f t="shared" si="4"/>
        <v>-289.54999999999927</v>
      </c>
    </row>
    <row r="33" spans="1:20" s="3" customFormat="1" x14ac:dyDescent="0.25">
      <c r="A33" s="12">
        <v>25</v>
      </c>
      <c r="B33" s="6" t="s">
        <v>33</v>
      </c>
      <c r="C33" s="6">
        <v>46</v>
      </c>
      <c r="D33" s="6">
        <v>8.7200000000000006</v>
      </c>
      <c r="E33" s="6">
        <v>196.62</v>
      </c>
      <c r="F33" s="6">
        <v>1766.9</v>
      </c>
      <c r="G33" s="56">
        <v>1972.24</v>
      </c>
      <c r="H33" s="56">
        <v>17.59</v>
      </c>
      <c r="I33" s="56">
        <v>294.44</v>
      </c>
      <c r="J33" s="56">
        <v>1175.47</v>
      </c>
      <c r="K33" s="56">
        <v>1487.5</v>
      </c>
      <c r="L33" s="56">
        <v>0</v>
      </c>
      <c r="M33" s="56">
        <f t="shared" si="8"/>
        <v>1487.5</v>
      </c>
      <c r="N33" s="36">
        <f t="shared" si="1"/>
        <v>0.75421855352289779</v>
      </c>
      <c r="O33" s="44">
        <f>VLOOKUP(B33,[1]CDRatio!$B$6:$N$58,13,0)</f>
        <v>0.73809249047951153</v>
      </c>
      <c r="P33" s="45">
        <f t="shared" si="2"/>
        <v>1.6126063043386263</v>
      </c>
      <c r="Q33" s="40">
        <f>VLOOKUP(B33,[1]CDRatio!$B$6:$M$51,6,0)</f>
        <v>1993.07</v>
      </c>
      <c r="R33" s="10">
        <f>VLOOKUP(B33,[1]CDRatio!$B$6:$M$51,10,0)</f>
        <v>1471.07</v>
      </c>
      <c r="S33" s="10">
        <f t="shared" si="3"/>
        <v>-20.829999999999927</v>
      </c>
      <c r="T33" s="10">
        <f t="shared" si="4"/>
        <v>16.430000000000064</v>
      </c>
    </row>
    <row r="34" spans="1:20" s="3" customFormat="1" x14ac:dyDescent="0.25">
      <c r="A34" s="12">
        <v>26</v>
      </c>
      <c r="B34" s="6" t="s">
        <v>34</v>
      </c>
      <c r="C34" s="6">
        <v>16</v>
      </c>
      <c r="D34" s="6">
        <v>0</v>
      </c>
      <c r="E34" s="6">
        <v>23.98</v>
      </c>
      <c r="F34" s="6">
        <v>155.18</v>
      </c>
      <c r="G34" s="56">
        <v>179.16</v>
      </c>
      <c r="H34" s="56">
        <v>0</v>
      </c>
      <c r="I34" s="56">
        <v>12.3</v>
      </c>
      <c r="J34" s="56">
        <v>274.58999999999997</v>
      </c>
      <c r="K34" s="56">
        <v>286.89</v>
      </c>
      <c r="L34" s="56">
        <v>0</v>
      </c>
      <c r="M34" s="56">
        <f t="shared" si="8"/>
        <v>286.89</v>
      </c>
      <c r="N34" s="36">
        <f t="shared" si="1"/>
        <v>1.6013060951105158</v>
      </c>
      <c r="O34" s="44">
        <f>VLOOKUP(B34,[1]CDRatio!$B$6:$N$58,13,0)</f>
        <v>2.3303904923599319</v>
      </c>
      <c r="P34" s="45">
        <f t="shared" si="2"/>
        <v>-72.908439724941616</v>
      </c>
      <c r="Q34" s="40">
        <f>VLOOKUP(B34,[1]CDRatio!$B$6:$M$51,6,0)</f>
        <v>117.8</v>
      </c>
      <c r="R34" s="10">
        <f>VLOOKUP(B34,[1]CDRatio!$B$6:$M$51,10,0)</f>
        <v>274.52</v>
      </c>
      <c r="S34" s="10">
        <f t="shared" si="3"/>
        <v>61.36</v>
      </c>
      <c r="T34" s="10">
        <f t="shared" si="4"/>
        <v>12.370000000000005</v>
      </c>
    </row>
    <row r="35" spans="1:20" s="3" customFormat="1" x14ac:dyDescent="0.25">
      <c r="A35" s="12">
        <v>27</v>
      </c>
      <c r="B35" s="6" t="s">
        <v>35</v>
      </c>
      <c r="C35" s="6">
        <v>24</v>
      </c>
      <c r="D35" s="6">
        <v>21.28</v>
      </c>
      <c r="E35" s="6">
        <v>0</v>
      </c>
      <c r="F35" s="6">
        <v>3562.8</v>
      </c>
      <c r="G35" s="56">
        <v>3584.08</v>
      </c>
      <c r="H35" s="56">
        <v>6.76</v>
      </c>
      <c r="I35" s="56">
        <v>0</v>
      </c>
      <c r="J35" s="56">
        <v>2170.6</v>
      </c>
      <c r="K35" s="56">
        <v>2177.36</v>
      </c>
      <c r="L35" s="56">
        <v>997.59</v>
      </c>
      <c r="M35" s="56">
        <f t="shared" si="8"/>
        <v>3174.9500000000003</v>
      </c>
      <c r="N35" s="36">
        <f t="shared" si="1"/>
        <v>0.88584797214347899</v>
      </c>
      <c r="O35" s="44">
        <f>VLOOKUP(B35,[1]CDRatio!$B$6:$N$58,13,0)</f>
        <v>0.90682471203716986</v>
      </c>
      <c r="P35" s="45">
        <f t="shared" si="2"/>
        <v>-2.0976739893690866</v>
      </c>
      <c r="Q35" s="40">
        <f>VLOOKUP(B35,[1]CDRatio!$B$6:$M$51,6,0)</f>
        <v>3553.41</v>
      </c>
      <c r="R35" s="10">
        <f>VLOOKUP(B35,[1]CDRatio!$B$6:$M$51,10,0)</f>
        <v>2272.31</v>
      </c>
      <c r="S35" s="10">
        <f t="shared" si="3"/>
        <v>30.670000000000073</v>
      </c>
      <c r="T35" s="10">
        <f t="shared" si="4"/>
        <v>-94.949999999999818</v>
      </c>
    </row>
    <row r="36" spans="1:20" s="3" customFormat="1" ht="16.5" thickBot="1" x14ac:dyDescent="0.3">
      <c r="A36" s="12">
        <v>28</v>
      </c>
      <c r="B36" s="6" t="s">
        <v>36</v>
      </c>
      <c r="C36" s="6">
        <v>96</v>
      </c>
      <c r="D36" s="6">
        <v>386.84</v>
      </c>
      <c r="E36" s="6">
        <v>351.61</v>
      </c>
      <c r="F36" s="6">
        <v>15757.41</v>
      </c>
      <c r="G36" s="56">
        <v>16495.86</v>
      </c>
      <c r="H36" s="56">
        <v>145.19</v>
      </c>
      <c r="I36" s="56">
        <v>270.39999999999998</v>
      </c>
      <c r="J36" s="56">
        <v>5421.53</v>
      </c>
      <c r="K36" s="56">
        <v>5837.12</v>
      </c>
      <c r="L36" s="56">
        <v>0</v>
      </c>
      <c r="M36" s="56">
        <f t="shared" si="8"/>
        <v>5837.12</v>
      </c>
      <c r="N36" s="36">
        <f t="shared" si="1"/>
        <v>0.35385363357836447</v>
      </c>
      <c r="O36" s="44">
        <v>0</v>
      </c>
      <c r="P36" s="45">
        <f t="shared" si="2"/>
        <v>35.385363357836447</v>
      </c>
      <c r="Q36" s="40">
        <v>0</v>
      </c>
      <c r="R36" s="10">
        <v>0</v>
      </c>
      <c r="S36" s="10">
        <f t="shared" si="3"/>
        <v>16495.86</v>
      </c>
      <c r="T36" s="10">
        <f t="shared" si="4"/>
        <v>5837.12</v>
      </c>
    </row>
    <row r="37" spans="1:20" s="5" customFormat="1" ht="16.5" thickBot="1" x14ac:dyDescent="0.3">
      <c r="A37" s="13"/>
      <c r="B37" s="14" t="s">
        <v>37</v>
      </c>
      <c r="C37" s="14">
        <v>3116</v>
      </c>
      <c r="D37" s="14">
        <v>13140.06</v>
      </c>
      <c r="E37" s="15">
        <v>32387.57</v>
      </c>
      <c r="F37" s="14">
        <v>391566.62</v>
      </c>
      <c r="G37" s="61">
        <f>SUM(G21:G36)</f>
        <v>437094.24999999994</v>
      </c>
      <c r="H37" s="61">
        <f t="shared" ref="H37:M37" si="9">SUM(H21:H36)</f>
        <v>22099.699999999997</v>
      </c>
      <c r="I37" s="61">
        <f t="shared" si="9"/>
        <v>34464.680000000015</v>
      </c>
      <c r="J37" s="61">
        <f t="shared" si="9"/>
        <v>291471.8600000001</v>
      </c>
      <c r="K37" s="61">
        <f t="shared" si="9"/>
        <v>348036.24</v>
      </c>
      <c r="L37" s="61">
        <f t="shared" si="9"/>
        <v>2644.48</v>
      </c>
      <c r="M37" s="61">
        <f t="shared" si="9"/>
        <v>350680.72000000003</v>
      </c>
      <c r="N37" s="52">
        <f t="shared" si="1"/>
        <v>0.80230000737827156</v>
      </c>
      <c r="O37" s="53">
        <f>VLOOKUP(B37,[1]CDRatio!$B$6:$N$58,13,0)</f>
        <v>0.8610731410982152</v>
      </c>
      <c r="P37" s="54">
        <f t="shared" si="2"/>
        <v>-5.8773133719943633</v>
      </c>
      <c r="Q37" s="41">
        <f>VLOOKUP(B37,[1]CDRatio!$B$6:$M$51,6,0)</f>
        <v>396650.72999999992</v>
      </c>
      <c r="R37" s="16">
        <f>VLOOKUP(B37,[1]CDRatio!$B$6:$M$51,10,0)</f>
        <v>338396.63</v>
      </c>
      <c r="S37" s="16">
        <f t="shared" si="3"/>
        <v>40443.520000000019</v>
      </c>
      <c r="T37" s="16">
        <f t="shared" si="4"/>
        <v>9639.609999999986</v>
      </c>
    </row>
    <row r="38" spans="1:20" s="5" customFormat="1" ht="16.5" thickBot="1" x14ac:dyDescent="0.3">
      <c r="A38" s="13"/>
      <c r="B38" s="14" t="s">
        <v>38</v>
      </c>
      <c r="C38" s="14">
        <v>13797</v>
      </c>
      <c r="D38" s="14">
        <v>250675.53</v>
      </c>
      <c r="E38" s="15">
        <v>250269.57</v>
      </c>
      <c r="F38" s="14">
        <v>1157801.73</v>
      </c>
      <c r="G38" s="61">
        <f>G20+G37</f>
        <v>1658746.83</v>
      </c>
      <c r="H38" s="61">
        <f t="shared" ref="H38:M38" si="10">H20+H37</f>
        <v>126077.39</v>
      </c>
      <c r="I38" s="61">
        <f t="shared" si="10"/>
        <v>131094.06000000003</v>
      </c>
      <c r="J38" s="61">
        <f t="shared" si="10"/>
        <v>611970.09000000008</v>
      </c>
      <c r="K38" s="61">
        <f t="shared" si="10"/>
        <v>869141.54</v>
      </c>
      <c r="L38" s="61">
        <f t="shared" si="10"/>
        <v>71531.87999999999</v>
      </c>
      <c r="M38" s="61">
        <f t="shared" si="10"/>
        <v>940673.41999999993</v>
      </c>
      <c r="N38" s="52">
        <f t="shared" si="1"/>
        <v>0.56709885016027428</v>
      </c>
      <c r="O38" s="53">
        <f>VLOOKUP(B38,[1]CDRatio!$B$6:$N$58,13,0)</f>
        <v>0.58500392642031407</v>
      </c>
      <c r="P38" s="54">
        <f t="shared" si="2"/>
        <v>-1.7905076260039787</v>
      </c>
      <c r="Q38" s="41">
        <f>VLOOKUP(B38,[1]CDRatio!$B$6:$M$51,6,0)</f>
        <v>1578880.8900000001</v>
      </c>
      <c r="R38" s="16">
        <f>VLOOKUP(B38,[1]CDRatio!$B$6:$M$51,10,0)</f>
        <v>848206.71</v>
      </c>
      <c r="S38" s="16">
        <f t="shared" si="3"/>
        <v>79865.939999999944</v>
      </c>
      <c r="T38" s="16">
        <f t="shared" si="4"/>
        <v>20934.830000000075</v>
      </c>
    </row>
    <row r="39" spans="1:20" s="3" customFormat="1" x14ac:dyDescent="0.25">
      <c r="A39" s="12">
        <v>29</v>
      </c>
      <c r="B39" s="6" t="s">
        <v>39</v>
      </c>
      <c r="C39" s="6">
        <v>1362</v>
      </c>
      <c r="D39" s="6">
        <v>24295.71</v>
      </c>
      <c r="E39" s="6">
        <v>7196.77</v>
      </c>
      <c r="F39" s="6">
        <v>5065.53</v>
      </c>
      <c r="G39" s="56">
        <v>36558.01</v>
      </c>
      <c r="H39" s="56">
        <v>20032.04</v>
      </c>
      <c r="I39" s="56">
        <v>4695.41</v>
      </c>
      <c r="J39" s="56">
        <v>1333.47</v>
      </c>
      <c r="K39" s="56">
        <v>26060.92</v>
      </c>
      <c r="L39" s="56">
        <v>0</v>
      </c>
      <c r="M39" s="56">
        <f t="shared" ref="M39:M41" si="11">K39+L39</f>
        <v>26060.92</v>
      </c>
      <c r="N39" s="36">
        <f t="shared" si="1"/>
        <v>0.71286484138496586</v>
      </c>
      <c r="O39" s="46">
        <v>0.71138819585336499</v>
      </c>
      <c r="P39" s="45">
        <f t="shared" si="2"/>
        <v>0.14766455316008731</v>
      </c>
      <c r="Q39" s="40">
        <v>36045.129999999997</v>
      </c>
      <c r="R39" s="10">
        <v>25642.080000000002</v>
      </c>
      <c r="S39" s="10">
        <f t="shared" si="3"/>
        <v>512.88000000000466</v>
      </c>
      <c r="T39" s="10">
        <f t="shared" si="4"/>
        <v>418.83999999999651</v>
      </c>
    </row>
    <row r="40" spans="1:20" s="3" customFormat="1" x14ac:dyDescent="0.25">
      <c r="A40" s="12">
        <v>30</v>
      </c>
      <c r="B40" s="6" t="s">
        <v>40</v>
      </c>
      <c r="C40" s="6">
        <v>2014</v>
      </c>
      <c r="D40" s="6">
        <v>49027.87</v>
      </c>
      <c r="E40" s="6">
        <v>7658.42</v>
      </c>
      <c r="F40" s="6">
        <v>7626.36</v>
      </c>
      <c r="G40" s="56">
        <v>64312.65</v>
      </c>
      <c r="H40" s="56">
        <v>24486.880000000001</v>
      </c>
      <c r="I40" s="56">
        <v>3449.92</v>
      </c>
      <c r="J40" s="56">
        <v>3071.34</v>
      </c>
      <c r="K40" s="56">
        <v>31008.14</v>
      </c>
      <c r="L40" s="56">
        <v>0</v>
      </c>
      <c r="M40" s="56">
        <f t="shared" si="11"/>
        <v>31008.14</v>
      </c>
      <c r="N40" s="36">
        <f t="shared" si="1"/>
        <v>0.48214682492480093</v>
      </c>
      <c r="O40" s="47">
        <v>0.4744659224995294</v>
      </c>
      <c r="P40" s="45">
        <f t="shared" si="2"/>
        <v>0.76809024252715297</v>
      </c>
      <c r="Q40" s="40">
        <v>62739.49</v>
      </c>
      <c r="R40" s="10">
        <v>29767.75</v>
      </c>
      <c r="S40" s="10">
        <f t="shared" si="3"/>
        <v>1573.1600000000035</v>
      </c>
      <c r="T40" s="10">
        <f t="shared" si="4"/>
        <v>1240.3899999999994</v>
      </c>
    </row>
    <row r="41" spans="1:20" s="3" customFormat="1" ht="16.5" thickBot="1" x14ac:dyDescent="0.3">
      <c r="A41" s="12">
        <v>31</v>
      </c>
      <c r="B41" s="6" t="s">
        <v>41</v>
      </c>
      <c r="C41" s="6">
        <v>962</v>
      </c>
      <c r="D41" s="6">
        <v>16431.88</v>
      </c>
      <c r="E41" s="6">
        <v>5927.06</v>
      </c>
      <c r="F41" s="6">
        <v>4783.88</v>
      </c>
      <c r="G41" s="56">
        <v>27142.82</v>
      </c>
      <c r="H41" s="56">
        <v>12723.56</v>
      </c>
      <c r="I41" s="56">
        <v>6349.69</v>
      </c>
      <c r="J41" s="56">
        <v>1348.82</v>
      </c>
      <c r="K41" s="56">
        <v>20422.07</v>
      </c>
      <c r="L41" s="56">
        <v>0</v>
      </c>
      <c r="M41" s="56">
        <f t="shared" si="11"/>
        <v>20422.07</v>
      </c>
      <c r="N41" s="36">
        <f t="shared" si="1"/>
        <v>0.75239308222211254</v>
      </c>
      <c r="O41" s="44">
        <f>VLOOKUP(B41,[1]CDRatio!$B$6:$N$58,13,0)</f>
        <v>0.74596057457328147</v>
      </c>
      <c r="P41" s="45">
        <f t="shared" si="2"/>
        <v>0.64325076488310762</v>
      </c>
      <c r="Q41" s="40">
        <f>VLOOKUP(B41,[1]CDRatio!$B$6:$M$51,6,0)</f>
        <v>26475.3</v>
      </c>
      <c r="R41" s="10">
        <f>VLOOKUP(B41,[1]CDRatio!$B$6:$M$51,10,0)</f>
        <v>19749.53</v>
      </c>
      <c r="S41" s="10">
        <f t="shared" si="3"/>
        <v>667.52000000000044</v>
      </c>
      <c r="T41" s="10">
        <f t="shared" si="4"/>
        <v>672.54000000000087</v>
      </c>
    </row>
    <row r="42" spans="1:20" s="5" customFormat="1" ht="16.5" thickBot="1" x14ac:dyDescent="0.3">
      <c r="A42" s="13"/>
      <c r="B42" s="14" t="s">
        <v>42</v>
      </c>
      <c r="C42" s="14">
        <v>4338</v>
      </c>
      <c r="D42" s="14">
        <v>89755.46</v>
      </c>
      <c r="E42" s="15">
        <v>20782.25</v>
      </c>
      <c r="F42" s="14">
        <v>17475.77</v>
      </c>
      <c r="G42" s="61">
        <f>SUM(G39:G41)</f>
        <v>128013.48000000001</v>
      </c>
      <c r="H42" s="61">
        <f t="shared" ref="H42:M42" si="12">SUM(H39:H41)</f>
        <v>57242.479999999996</v>
      </c>
      <c r="I42" s="61">
        <f t="shared" si="12"/>
        <v>14495.02</v>
      </c>
      <c r="J42" s="61">
        <f t="shared" si="12"/>
        <v>5753.63</v>
      </c>
      <c r="K42" s="61">
        <f t="shared" si="12"/>
        <v>77491.13</v>
      </c>
      <c r="L42" s="61">
        <f t="shared" si="12"/>
        <v>0</v>
      </c>
      <c r="M42" s="61">
        <f t="shared" si="12"/>
        <v>77491.13</v>
      </c>
      <c r="N42" s="52">
        <f t="shared" si="1"/>
        <v>0.60533570370870315</v>
      </c>
      <c r="O42" s="53">
        <f>VLOOKUP(B42,[1]CDRatio!$B$6:$N$58,13,0)</f>
        <v>0.60002720742596671</v>
      </c>
      <c r="P42" s="54">
        <f t="shared" si="2"/>
        <v>0.53084962827364413</v>
      </c>
      <c r="Q42" s="41">
        <f>VLOOKUP(B42,[1]CDRatio!$B$6:$M$51,6,0)</f>
        <v>125259.92</v>
      </c>
      <c r="R42" s="16">
        <f>VLOOKUP(B42,[1]CDRatio!$B$6:$M$51,10,0)</f>
        <v>75159.360000000001</v>
      </c>
      <c r="S42" s="16">
        <f t="shared" si="3"/>
        <v>2753.5600000000122</v>
      </c>
      <c r="T42" s="16">
        <f t="shared" si="4"/>
        <v>2331.7700000000041</v>
      </c>
    </row>
    <row r="43" spans="1:20" s="5" customFormat="1" ht="16.5" thickBot="1" x14ac:dyDescent="0.3">
      <c r="A43" s="13"/>
      <c r="B43" s="14" t="s">
        <v>43</v>
      </c>
      <c r="C43" s="14">
        <v>18135</v>
      </c>
      <c r="D43" s="14">
        <v>340430.99</v>
      </c>
      <c r="E43" s="15">
        <v>271051.82</v>
      </c>
      <c r="F43" s="14">
        <v>1175277.5</v>
      </c>
      <c r="G43" s="61">
        <f>G38+G42</f>
        <v>1786760.31</v>
      </c>
      <c r="H43" s="61">
        <f t="shared" ref="H43:M43" si="13">H38+H42</f>
        <v>183319.87</v>
      </c>
      <c r="I43" s="61">
        <f t="shared" si="13"/>
        <v>145589.08000000002</v>
      </c>
      <c r="J43" s="61">
        <f t="shared" si="13"/>
        <v>617723.72000000009</v>
      </c>
      <c r="K43" s="61">
        <f t="shared" si="13"/>
        <v>946632.67</v>
      </c>
      <c r="L43" s="61">
        <f t="shared" si="13"/>
        <v>71531.87999999999</v>
      </c>
      <c r="M43" s="61">
        <f t="shared" si="13"/>
        <v>1018164.5499999999</v>
      </c>
      <c r="N43" s="52">
        <f t="shared" si="1"/>
        <v>0.5698383517372847</v>
      </c>
      <c r="O43" s="53">
        <f>VLOOKUP(B43,[1]CDRatio!$B$6:$N$58,13,0)</f>
        <v>0.58610818668206166</v>
      </c>
      <c r="P43" s="54">
        <f t="shared" si="2"/>
        <v>-1.6269834944776962</v>
      </c>
      <c r="Q43" s="41">
        <f>VLOOKUP(B43,[1]CDRatio!$B$6:$M$51,6,0)</f>
        <v>1704140.81</v>
      </c>
      <c r="R43" s="16">
        <f>VLOOKUP(B43,[1]CDRatio!$B$6:$M$51,10,0)</f>
        <v>923366.07</v>
      </c>
      <c r="S43" s="16">
        <f t="shared" si="3"/>
        <v>82619.5</v>
      </c>
      <c r="T43" s="16">
        <f t="shared" si="4"/>
        <v>23266.600000000093</v>
      </c>
    </row>
    <row r="44" spans="1:20" s="3" customFormat="1" x14ac:dyDescent="0.25">
      <c r="A44" s="12">
        <v>32</v>
      </c>
      <c r="B44" s="6" t="s">
        <v>44</v>
      </c>
      <c r="C44" s="6">
        <v>1370</v>
      </c>
      <c r="D44" s="6">
        <v>6830.19</v>
      </c>
      <c r="E44" s="6">
        <v>8772.9</v>
      </c>
      <c r="F44" s="6">
        <v>18800.64</v>
      </c>
      <c r="G44" s="56">
        <v>34403.730000000003</v>
      </c>
      <c r="H44" s="56">
        <v>5177.45</v>
      </c>
      <c r="I44" s="56">
        <v>6247.9</v>
      </c>
      <c r="J44" s="56">
        <v>16457.060000000001</v>
      </c>
      <c r="K44" s="56">
        <v>27882.41</v>
      </c>
      <c r="L44" s="56">
        <v>0</v>
      </c>
      <c r="M44" s="56">
        <f t="shared" ref="M44:M57" si="14">K44+L44</f>
        <v>27882.41</v>
      </c>
      <c r="N44" s="36">
        <f t="shared" si="1"/>
        <v>0.81044729742966815</v>
      </c>
      <c r="O44" s="44">
        <f>VLOOKUP(B44,[1]CDRatio!$B$6:$N$58,13,0)</f>
        <v>0.7969265772362889</v>
      </c>
      <c r="P44" s="45">
        <f t="shared" si="2"/>
        <v>1.3520720193379243</v>
      </c>
      <c r="Q44" s="40">
        <f>VLOOKUP(B44,[1]CDRatio!$B$6:$M$51,6,0)</f>
        <v>34774.910000000003</v>
      </c>
      <c r="R44" s="10">
        <f>VLOOKUP(B44,[1]CDRatio!$B$6:$M$51,10,0)</f>
        <v>27713.05</v>
      </c>
      <c r="S44" s="10">
        <f t="shared" si="3"/>
        <v>-371.18000000000029</v>
      </c>
      <c r="T44" s="10">
        <f t="shared" si="4"/>
        <v>169.36000000000058</v>
      </c>
    </row>
    <row r="45" spans="1:20" s="3" customFormat="1" ht="16.5" thickBot="1" x14ac:dyDescent="0.3">
      <c r="A45" s="12">
        <v>33</v>
      </c>
      <c r="B45" s="6" t="s">
        <v>45</v>
      </c>
      <c r="C45" s="6">
        <v>323</v>
      </c>
      <c r="D45" s="6">
        <v>2.85</v>
      </c>
      <c r="E45" s="6">
        <v>3.85</v>
      </c>
      <c r="F45" s="6">
        <v>2.48</v>
      </c>
      <c r="G45" s="56">
        <v>9.18</v>
      </c>
      <c r="H45" s="56">
        <v>1705.82</v>
      </c>
      <c r="I45" s="56">
        <v>652.38</v>
      </c>
      <c r="J45" s="56">
        <v>292.23</v>
      </c>
      <c r="K45" s="56">
        <v>2650.43</v>
      </c>
      <c r="L45" s="56">
        <v>0</v>
      </c>
      <c r="M45" s="56">
        <f t="shared" si="14"/>
        <v>2650.43</v>
      </c>
      <c r="N45" s="36">
        <f t="shared" si="1"/>
        <v>288.71786492374724</v>
      </c>
      <c r="O45" s="44">
        <f>VLOOKUP(B45,[1]CDRatio!$B$6:$N$58,13,0)</f>
        <v>296.9204545454545</v>
      </c>
      <c r="P45" s="45">
        <f t="shared" si="2"/>
        <v>-820.25896217072614</v>
      </c>
      <c r="Q45" s="40">
        <f>VLOOKUP(B45,[1]CDRatio!$B$6:$M$51,6,0)</f>
        <v>8.8000000000000007</v>
      </c>
      <c r="R45" s="10">
        <f>VLOOKUP(B45,[1]CDRatio!$B$6:$M$51,10,0)</f>
        <v>2612.9</v>
      </c>
      <c r="S45" s="10">
        <f t="shared" si="3"/>
        <v>0.37999999999999901</v>
      </c>
      <c r="T45" s="10">
        <f t="shared" si="4"/>
        <v>37.529999999999745</v>
      </c>
    </row>
    <row r="46" spans="1:20" s="5" customFormat="1" ht="16.5" thickBot="1" x14ac:dyDescent="0.3">
      <c r="A46" s="13"/>
      <c r="B46" s="14" t="s">
        <v>46</v>
      </c>
      <c r="C46" s="14">
        <v>1693</v>
      </c>
      <c r="D46" s="14">
        <v>6833.04</v>
      </c>
      <c r="E46" s="15">
        <v>8776.75</v>
      </c>
      <c r="F46" s="14">
        <v>18803.12</v>
      </c>
      <c r="G46" s="61">
        <f>SUM(G44:G45)</f>
        <v>34412.910000000003</v>
      </c>
      <c r="H46" s="61">
        <f t="shared" ref="H46:M46" si="15">SUM(H44:H45)</f>
        <v>6883.2699999999995</v>
      </c>
      <c r="I46" s="61">
        <f t="shared" si="15"/>
        <v>6900.28</v>
      </c>
      <c r="J46" s="61">
        <f t="shared" si="15"/>
        <v>16749.29</v>
      </c>
      <c r="K46" s="61">
        <f t="shared" si="15"/>
        <v>30532.84</v>
      </c>
      <c r="L46" s="61">
        <f t="shared" si="15"/>
        <v>0</v>
      </c>
      <c r="M46" s="61">
        <f t="shared" si="15"/>
        <v>30532.84</v>
      </c>
      <c r="N46" s="52">
        <f t="shared" si="1"/>
        <v>0.88724958162503542</v>
      </c>
      <c r="O46" s="44">
        <f>VLOOKUP(B46,[1]CDRatio!$B$6:$N$58,13,0)</f>
        <v>0.87184345775651861</v>
      </c>
      <c r="P46" s="45">
        <f t="shared" si="2"/>
        <v>1.5406123868516808</v>
      </c>
      <c r="Q46" s="41">
        <f>VLOOKUP(B46,[1]CDRatio!$B$6:$M$51,6,0)</f>
        <v>34783.710000000006</v>
      </c>
      <c r="R46" s="16">
        <f>VLOOKUP(B46,[1]CDRatio!$B$6:$M$51,10,0)</f>
        <v>30325.95</v>
      </c>
      <c r="S46" s="16">
        <f t="shared" si="3"/>
        <v>-370.80000000000291</v>
      </c>
      <c r="T46" s="16">
        <f t="shared" si="4"/>
        <v>206.88999999999942</v>
      </c>
    </row>
    <row r="47" spans="1:20" s="3" customFormat="1" x14ac:dyDescent="0.25">
      <c r="A47" s="12">
        <v>34</v>
      </c>
      <c r="B47" s="6" t="s">
        <v>47</v>
      </c>
      <c r="C47" s="6">
        <v>101</v>
      </c>
      <c r="D47" s="6">
        <v>5.78</v>
      </c>
      <c r="E47" s="6">
        <v>13.15</v>
      </c>
      <c r="F47" s="6">
        <v>3338.97</v>
      </c>
      <c r="G47" s="56">
        <v>3357.9</v>
      </c>
      <c r="H47" s="56">
        <v>224.14</v>
      </c>
      <c r="I47" s="56">
        <v>371.47</v>
      </c>
      <c r="J47" s="56">
        <v>2249.71</v>
      </c>
      <c r="K47" s="56">
        <v>2845.32</v>
      </c>
      <c r="L47" s="56">
        <v>0</v>
      </c>
      <c r="M47" s="56">
        <f t="shared" si="14"/>
        <v>2845.32</v>
      </c>
      <c r="N47" s="36">
        <f t="shared" si="1"/>
        <v>0.84735102296077913</v>
      </c>
      <c r="O47" s="44">
        <f>VLOOKUP(B47,[1]CDRatio!$B$6:$N$58,13,0)</f>
        <v>0.82800933869307314</v>
      </c>
      <c r="P47" s="45">
        <f t="shared" si="2"/>
        <v>1.9341684267705994</v>
      </c>
      <c r="Q47" s="40">
        <f>VLOOKUP(B47,[1]CDRatio!$B$6:$M$51,6,0)</f>
        <v>3263.84</v>
      </c>
      <c r="R47" s="10">
        <f>VLOOKUP(B47,[1]CDRatio!$B$6:$M$51,10,0)</f>
        <v>2702.49</v>
      </c>
      <c r="S47" s="10">
        <f t="shared" si="3"/>
        <v>94.059999999999945</v>
      </c>
      <c r="T47" s="10">
        <f t="shared" si="4"/>
        <v>142.83000000000038</v>
      </c>
    </row>
    <row r="48" spans="1:20" s="3" customFormat="1" x14ac:dyDescent="0.25">
      <c r="A48" s="12">
        <v>35</v>
      </c>
      <c r="B48" s="6" t="s">
        <v>48</v>
      </c>
      <c r="C48" s="6">
        <v>15</v>
      </c>
      <c r="D48" s="6">
        <v>0</v>
      </c>
      <c r="E48" s="6">
        <v>0</v>
      </c>
      <c r="F48" s="6">
        <v>629.95000000000005</v>
      </c>
      <c r="G48" s="56">
        <v>629.95000000000005</v>
      </c>
      <c r="H48" s="56">
        <v>0</v>
      </c>
      <c r="I48" s="56">
        <v>7.88</v>
      </c>
      <c r="J48" s="56">
        <v>334.1</v>
      </c>
      <c r="K48" s="56">
        <v>341.98</v>
      </c>
      <c r="L48" s="56">
        <v>0</v>
      </c>
      <c r="M48" s="56">
        <f t="shared" si="14"/>
        <v>341.98</v>
      </c>
      <c r="N48" s="36">
        <f t="shared" si="1"/>
        <v>0.54286848162552581</v>
      </c>
      <c r="O48" s="44">
        <f>VLOOKUP(B48,[1]CDRatio!$B$6:$N$58,13,0)</f>
        <v>0.50585855316394235</v>
      </c>
      <c r="P48" s="45">
        <f t="shared" si="2"/>
        <v>3.7009928461583463</v>
      </c>
      <c r="Q48" s="40">
        <f>VLOOKUP(B48,[1]CDRatio!$B$6:$M$51,6,0)</f>
        <v>617.9</v>
      </c>
      <c r="R48" s="10">
        <f>VLOOKUP(B48,[1]CDRatio!$B$6:$M$51,10,0)</f>
        <v>312.57</v>
      </c>
      <c r="S48" s="10">
        <f t="shared" si="3"/>
        <v>12.050000000000068</v>
      </c>
      <c r="T48" s="10">
        <f t="shared" si="4"/>
        <v>29.410000000000025</v>
      </c>
    </row>
    <row r="49" spans="1:20" s="3" customFormat="1" x14ac:dyDescent="0.25">
      <c r="A49" s="12">
        <v>36</v>
      </c>
      <c r="B49" s="6" t="s">
        <v>49</v>
      </c>
      <c r="C49" s="6">
        <v>37</v>
      </c>
      <c r="D49" s="6">
        <v>0.89</v>
      </c>
      <c r="E49" s="6">
        <v>15.06</v>
      </c>
      <c r="F49" s="6">
        <v>1660.38</v>
      </c>
      <c r="G49" s="56">
        <v>1676.33</v>
      </c>
      <c r="H49" s="56">
        <v>635.87</v>
      </c>
      <c r="I49" s="56">
        <v>68.31</v>
      </c>
      <c r="J49" s="56">
        <v>663.02</v>
      </c>
      <c r="K49" s="56">
        <v>1367.2</v>
      </c>
      <c r="L49" s="56">
        <v>0</v>
      </c>
      <c r="M49" s="56">
        <f t="shared" si="14"/>
        <v>1367.2</v>
      </c>
      <c r="N49" s="36">
        <f t="shared" si="1"/>
        <v>0.81559120220958892</v>
      </c>
      <c r="O49" s="44">
        <f>VLOOKUP(B49,[1]CDRatio!$B$6:$N$58,13,0)</f>
        <v>0.93497594204465584</v>
      </c>
      <c r="P49" s="45">
        <f t="shared" si="2"/>
        <v>-11.938473983506693</v>
      </c>
      <c r="Q49" s="40">
        <f>VLOOKUP(B49,[1]CDRatio!$B$6:$M$51,6,0)</f>
        <v>1479.76</v>
      </c>
      <c r="R49" s="10">
        <f>VLOOKUP(B49,[1]CDRatio!$B$6:$M$51,10,0)</f>
        <v>1383.54</v>
      </c>
      <c r="S49" s="10">
        <f t="shared" si="3"/>
        <v>196.56999999999994</v>
      </c>
      <c r="T49" s="10">
        <f t="shared" si="4"/>
        <v>-16.339999999999918</v>
      </c>
    </row>
    <row r="50" spans="1:20" s="3" customFormat="1" x14ac:dyDescent="0.25">
      <c r="A50" s="12">
        <v>37</v>
      </c>
      <c r="B50" s="6" t="s">
        <v>50</v>
      </c>
      <c r="C50" s="6">
        <v>60</v>
      </c>
      <c r="D50" s="6">
        <v>46.9</v>
      </c>
      <c r="E50" s="6">
        <v>64.19</v>
      </c>
      <c r="F50" s="6">
        <v>1599.41</v>
      </c>
      <c r="G50" s="56">
        <v>1710.5</v>
      </c>
      <c r="H50" s="56">
        <v>302.37</v>
      </c>
      <c r="I50" s="56">
        <v>150.19</v>
      </c>
      <c r="J50" s="56">
        <v>1625.87</v>
      </c>
      <c r="K50" s="56">
        <v>2078.4299999999998</v>
      </c>
      <c r="L50" s="56">
        <v>0</v>
      </c>
      <c r="M50" s="56">
        <f t="shared" si="14"/>
        <v>2078.4299999999998</v>
      </c>
      <c r="N50" s="36">
        <f t="shared" si="1"/>
        <v>1.2151008477053493</v>
      </c>
      <c r="O50" s="44">
        <f>VLOOKUP(B50,[1]CDRatio!$B$6:$N$58,13,0)</f>
        <v>1.2876609375962547</v>
      </c>
      <c r="P50" s="45">
        <f t="shared" si="2"/>
        <v>-7.2560089890905344</v>
      </c>
      <c r="Q50" s="40">
        <f>VLOOKUP(B50,[1]CDRatio!$B$6:$M$51,6,0)</f>
        <v>1623.3</v>
      </c>
      <c r="R50" s="10">
        <f>VLOOKUP(B50,[1]CDRatio!$B$6:$M$51,10,0)</f>
        <v>2090.2600000000002</v>
      </c>
      <c r="S50" s="10">
        <f t="shared" si="3"/>
        <v>87.200000000000045</v>
      </c>
      <c r="T50" s="10">
        <f t="shared" si="4"/>
        <v>-11.830000000000382</v>
      </c>
    </row>
    <row r="51" spans="1:20" s="3" customFormat="1" x14ac:dyDescent="0.25">
      <c r="A51" s="12">
        <v>38</v>
      </c>
      <c r="B51" s="6" t="s">
        <v>51</v>
      </c>
      <c r="C51" s="6">
        <v>206</v>
      </c>
      <c r="D51" s="6">
        <v>47.9</v>
      </c>
      <c r="E51" s="6">
        <v>91.03</v>
      </c>
      <c r="F51" s="6">
        <v>3211.34</v>
      </c>
      <c r="G51" s="56">
        <v>3350.27</v>
      </c>
      <c r="H51" s="56">
        <v>1485</v>
      </c>
      <c r="I51" s="56">
        <v>1210.93</v>
      </c>
      <c r="J51" s="56">
        <v>1899.45</v>
      </c>
      <c r="K51" s="56">
        <v>4595.38</v>
      </c>
      <c r="L51" s="56">
        <v>0</v>
      </c>
      <c r="M51" s="56">
        <f t="shared" si="14"/>
        <v>4595.38</v>
      </c>
      <c r="N51" s="36">
        <f t="shared" si="1"/>
        <v>1.3716446734143817</v>
      </c>
      <c r="O51" s="44">
        <f>VLOOKUP(B51,[1]CDRatio!$B$6:$N$58,13,0)</f>
        <v>1.4691240648379051</v>
      </c>
      <c r="P51" s="45">
        <f t="shared" si="2"/>
        <v>-9.7479391423523474</v>
      </c>
      <c r="Q51" s="40">
        <f>VLOOKUP(B51,[1]CDRatio!$B$6:$M$51,6,0)</f>
        <v>3208</v>
      </c>
      <c r="R51" s="10">
        <f>VLOOKUP(B51,[1]CDRatio!$B$6:$M$51,10,0)</f>
        <v>4712.95</v>
      </c>
      <c r="S51" s="10">
        <f t="shared" si="3"/>
        <v>142.26999999999998</v>
      </c>
      <c r="T51" s="10">
        <f t="shared" si="4"/>
        <v>-117.56999999999971</v>
      </c>
    </row>
    <row r="52" spans="1:20" s="3" customFormat="1" x14ac:dyDescent="0.25">
      <c r="A52" s="12">
        <v>39</v>
      </c>
      <c r="B52" s="6" t="s">
        <v>52</v>
      </c>
      <c r="C52" s="6">
        <v>26</v>
      </c>
      <c r="D52" s="6">
        <v>88.6</v>
      </c>
      <c r="E52" s="6">
        <v>438.79</v>
      </c>
      <c r="F52" s="6">
        <v>1531.45</v>
      </c>
      <c r="G52" s="56">
        <v>2058.84</v>
      </c>
      <c r="H52" s="56">
        <v>28.02</v>
      </c>
      <c r="I52" s="56">
        <v>212.35</v>
      </c>
      <c r="J52" s="56">
        <v>1229.51</v>
      </c>
      <c r="K52" s="56">
        <v>1469.88</v>
      </c>
      <c r="L52" s="56">
        <v>476.23</v>
      </c>
      <c r="M52" s="56">
        <f t="shared" si="14"/>
        <v>1946.1100000000001</v>
      </c>
      <c r="N52" s="36">
        <f t="shared" si="1"/>
        <v>0.94524586660449572</v>
      </c>
      <c r="O52" s="44">
        <f>VLOOKUP(B52,[1]CDRatio!$B$6:$N$58,13,0)</f>
        <v>0.86471476808245962</v>
      </c>
      <c r="P52" s="45">
        <f t="shared" si="2"/>
        <v>8.05310985220361</v>
      </c>
      <c r="Q52" s="40">
        <f>VLOOKUP(B52,[1]CDRatio!$B$6:$M$51,6,0)</f>
        <v>2025.72</v>
      </c>
      <c r="R52" s="10">
        <f>VLOOKUP(B52,[1]CDRatio!$B$6:$M$51,10,0)</f>
        <v>1339.52</v>
      </c>
      <c r="S52" s="10">
        <f t="shared" si="3"/>
        <v>33.120000000000118</v>
      </c>
      <c r="T52" s="10">
        <f t="shared" si="4"/>
        <v>130.36000000000013</v>
      </c>
    </row>
    <row r="53" spans="1:20" s="3" customFormat="1" ht="16.5" thickBot="1" x14ac:dyDescent="0.3">
      <c r="A53" s="12">
        <v>40</v>
      </c>
      <c r="B53" s="6" t="s">
        <v>53</v>
      </c>
      <c r="C53" s="6">
        <v>41</v>
      </c>
      <c r="D53" s="6">
        <v>0</v>
      </c>
      <c r="E53" s="6">
        <v>0</v>
      </c>
      <c r="F53" s="6">
        <v>78.040000000000006</v>
      </c>
      <c r="G53" s="56">
        <v>78.040000000000006</v>
      </c>
      <c r="H53" s="56">
        <v>310.77</v>
      </c>
      <c r="I53" s="56">
        <v>0</v>
      </c>
      <c r="J53" s="56">
        <v>81.2</v>
      </c>
      <c r="K53" s="56">
        <v>391.97</v>
      </c>
      <c r="L53" s="56">
        <v>0</v>
      </c>
      <c r="M53" s="56">
        <f t="shared" si="14"/>
        <v>391.97</v>
      </c>
      <c r="N53" s="36">
        <f t="shared" si="1"/>
        <v>5.0226806765761145</v>
      </c>
      <c r="O53" s="44">
        <v>0</v>
      </c>
      <c r="P53" s="45">
        <f t="shared" si="2"/>
        <v>502.26806765761143</v>
      </c>
      <c r="Q53" s="40">
        <v>0</v>
      </c>
      <c r="R53" s="10">
        <v>0</v>
      </c>
      <c r="S53" s="10">
        <f t="shared" si="3"/>
        <v>78.040000000000006</v>
      </c>
      <c r="T53" s="10">
        <f t="shared" si="4"/>
        <v>391.97</v>
      </c>
    </row>
    <row r="54" spans="1:20" s="5" customFormat="1" ht="16.5" thickBot="1" x14ac:dyDescent="0.3">
      <c r="A54" s="13"/>
      <c r="B54" s="14" t="s">
        <v>54</v>
      </c>
      <c r="C54" s="14">
        <v>486</v>
      </c>
      <c r="D54" s="14">
        <v>190.07</v>
      </c>
      <c r="E54" s="15">
        <v>622.22</v>
      </c>
      <c r="F54" s="14">
        <v>12049.54</v>
      </c>
      <c r="G54" s="61">
        <f>SUM(G47:G53)</f>
        <v>12861.830000000002</v>
      </c>
      <c r="H54" s="61">
        <f t="shared" ref="H54:M54" si="16">SUM(H47:H53)</f>
        <v>2986.17</v>
      </c>
      <c r="I54" s="61">
        <f t="shared" si="16"/>
        <v>2021.13</v>
      </c>
      <c r="J54" s="61">
        <f t="shared" si="16"/>
        <v>8082.86</v>
      </c>
      <c r="K54" s="61">
        <f t="shared" si="16"/>
        <v>13090.160000000002</v>
      </c>
      <c r="L54" s="61">
        <f t="shared" si="16"/>
        <v>476.23</v>
      </c>
      <c r="M54" s="61">
        <f t="shared" si="16"/>
        <v>13566.390000000001</v>
      </c>
      <c r="N54" s="52">
        <f t="shared" si="1"/>
        <v>1.0547791410709051</v>
      </c>
      <c r="O54" s="53">
        <f>VLOOKUP(B54,[1]CDRatio!$B$6:$N$58,13,0)</f>
        <v>1.0601513112881105</v>
      </c>
      <c r="P54" s="54">
        <f t="shared" si="2"/>
        <v>-0.53721702172053742</v>
      </c>
      <c r="Q54" s="41">
        <v>12218.519999999999</v>
      </c>
      <c r="R54" s="16">
        <v>12953.480000000001</v>
      </c>
      <c r="S54" s="16">
        <f t="shared" ref="S54:S60" si="17">G54-Q54</f>
        <v>643.31000000000313</v>
      </c>
      <c r="T54" s="16">
        <f t="shared" ref="T54:T60" si="18">K54-R54</f>
        <v>136.68000000000029</v>
      </c>
    </row>
    <row r="55" spans="1:20" s="3" customFormat="1" x14ac:dyDescent="0.25">
      <c r="A55" s="12">
        <v>41</v>
      </c>
      <c r="B55" s="6" t="s">
        <v>55</v>
      </c>
      <c r="C55" s="6">
        <v>73</v>
      </c>
      <c r="D55" s="6">
        <v>10.93</v>
      </c>
      <c r="E55" s="6">
        <v>573.54999999999995</v>
      </c>
      <c r="F55" s="6">
        <v>1765.38</v>
      </c>
      <c r="G55" s="56">
        <v>2349.86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f t="shared" si="14"/>
        <v>0</v>
      </c>
      <c r="N55" s="36">
        <f t="shared" si="1"/>
        <v>0</v>
      </c>
      <c r="O55" s="44">
        <f>VLOOKUP(B55,[1]CDRatio!$B$6:$N$58,13,0)</f>
        <v>0</v>
      </c>
      <c r="P55" s="45">
        <f t="shared" si="2"/>
        <v>0</v>
      </c>
      <c r="Q55" s="40">
        <v>2411.85</v>
      </c>
      <c r="R55" s="10">
        <v>0</v>
      </c>
      <c r="S55" s="10">
        <f t="shared" si="17"/>
        <v>-61.989999999999782</v>
      </c>
      <c r="T55" s="10">
        <f t="shared" si="18"/>
        <v>0</v>
      </c>
    </row>
    <row r="56" spans="1:20" s="3" customFormat="1" x14ac:dyDescent="0.25">
      <c r="A56" s="12">
        <v>42</v>
      </c>
      <c r="B56" s="6" t="s">
        <v>56</v>
      </c>
      <c r="C56" s="6">
        <v>29</v>
      </c>
      <c r="D56" s="6">
        <v>0</v>
      </c>
      <c r="E56" s="6">
        <v>1.18</v>
      </c>
      <c r="F56" s="6">
        <v>0.81</v>
      </c>
      <c r="G56" s="56">
        <v>1.99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f t="shared" si="14"/>
        <v>0</v>
      </c>
      <c r="N56" s="36">
        <f t="shared" si="1"/>
        <v>0</v>
      </c>
      <c r="O56" s="44">
        <f>VLOOKUP(B56,[1]CDRatio!$B$6:$N$58,13,0)</f>
        <v>0</v>
      </c>
      <c r="P56" s="45">
        <f t="shared" si="2"/>
        <v>0</v>
      </c>
      <c r="Q56" s="40">
        <v>0</v>
      </c>
      <c r="R56" s="10">
        <v>0</v>
      </c>
      <c r="S56" s="10">
        <f t="shared" si="17"/>
        <v>1.99</v>
      </c>
      <c r="T56" s="10">
        <f t="shared" si="18"/>
        <v>0</v>
      </c>
    </row>
    <row r="57" spans="1:20" s="3" customFormat="1" ht="16.5" thickBot="1" x14ac:dyDescent="0.3">
      <c r="A57" s="17">
        <v>43</v>
      </c>
      <c r="B57" s="18" t="s">
        <v>57</v>
      </c>
      <c r="C57" s="18">
        <v>0</v>
      </c>
      <c r="D57" s="18">
        <v>0</v>
      </c>
      <c r="E57" s="18">
        <v>156.78</v>
      </c>
      <c r="F57" s="18">
        <v>0</v>
      </c>
      <c r="G57" s="60">
        <v>156.78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f t="shared" si="14"/>
        <v>0</v>
      </c>
      <c r="N57" s="36">
        <f t="shared" si="1"/>
        <v>0</v>
      </c>
      <c r="O57" s="44">
        <f>VLOOKUP(B57,[1]CDRatio!$B$6:$N$58,13,0)</f>
        <v>0</v>
      </c>
      <c r="P57" s="45">
        <f t="shared" si="2"/>
        <v>0</v>
      </c>
      <c r="Q57" s="42">
        <v>0</v>
      </c>
      <c r="R57" s="19">
        <v>0</v>
      </c>
      <c r="S57" s="19">
        <f t="shared" si="17"/>
        <v>156.78</v>
      </c>
      <c r="T57" s="19">
        <f t="shared" si="18"/>
        <v>0</v>
      </c>
    </row>
    <row r="58" spans="1:20" s="5" customFormat="1" ht="16.5" thickBot="1" x14ac:dyDescent="0.3">
      <c r="A58" s="13"/>
      <c r="B58" s="14" t="s">
        <v>58</v>
      </c>
      <c r="C58" s="14">
        <v>102</v>
      </c>
      <c r="D58" s="14">
        <v>10.93</v>
      </c>
      <c r="E58" s="15">
        <v>731.51</v>
      </c>
      <c r="F58" s="14">
        <v>1766.19</v>
      </c>
      <c r="G58" s="61">
        <f>SUM(G55:G57)</f>
        <v>2508.63</v>
      </c>
      <c r="H58" s="61">
        <f t="shared" ref="H58:M58" si="19">SUM(H55:H57)</f>
        <v>0</v>
      </c>
      <c r="I58" s="61">
        <f t="shared" si="19"/>
        <v>0</v>
      </c>
      <c r="J58" s="61">
        <f t="shared" si="19"/>
        <v>0</v>
      </c>
      <c r="K58" s="61">
        <f t="shared" si="19"/>
        <v>0</v>
      </c>
      <c r="L58" s="61">
        <f t="shared" si="19"/>
        <v>0</v>
      </c>
      <c r="M58" s="61">
        <f t="shared" si="19"/>
        <v>0</v>
      </c>
      <c r="N58" s="52">
        <f t="shared" si="1"/>
        <v>0</v>
      </c>
      <c r="O58" s="53">
        <f>VLOOKUP(B58,[1]CDRatio!$B$6:$N$58,13,0)</f>
        <v>0</v>
      </c>
      <c r="P58" s="54">
        <f t="shared" si="2"/>
        <v>0</v>
      </c>
      <c r="Q58" s="41">
        <v>2411.85</v>
      </c>
      <c r="R58" s="16">
        <v>0</v>
      </c>
      <c r="S58" s="16">
        <f t="shared" si="17"/>
        <v>96.7800000000002</v>
      </c>
      <c r="T58" s="16">
        <f t="shared" si="18"/>
        <v>0</v>
      </c>
    </row>
    <row r="59" spans="1:20" s="5" customFormat="1" ht="16.5" thickBot="1" x14ac:dyDescent="0.3">
      <c r="A59" s="13"/>
      <c r="B59" s="14" t="s">
        <v>65</v>
      </c>
      <c r="C59" s="14"/>
      <c r="D59" s="14"/>
      <c r="E59" s="15"/>
      <c r="F59" s="14"/>
      <c r="G59" s="61"/>
      <c r="H59" s="61"/>
      <c r="I59" s="61"/>
      <c r="J59" s="61"/>
      <c r="K59" s="61"/>
      <c r="L59" s="61"/>
      <c r="M59" s="61">
        <v>10450.69</v>
      </c>
      <c r="N59" s="52">
        <v>0</v>
      </c>
      <c r="O59" s="53">
        <v>0</v>
      </c>
      <c r="P59" s="54">
        <f t="shared" si="2"/>
        <v>0</v>
      </c>
      <c r="Q59" s="43"/>
      <c r="R59" s="20"/>
      <c r="S59" s="20"/>
      <c r="T59" s="20"/>
    </row>
    <row r="60" spans="1:20" s="5" customFormat="1" ht="16.5" thickBot="1" x14ac:dyDescent="0.3">
      <c r="A60" s="13"/>
      <c r="B60" s="14" t="s">
        <v>59</v>
      </c>
      <c r="C60" s="14">
        <v>20416</v>
      </c>
      <c r="D60" s="14">
        <v>347465.03</v>
      </c>
      <c r="E60" s="15">
        <v>281182.3</v>
      </c>
      <c r="F60" s="14">
        <v>1207896.3500000001</v>
      </c>
      <c r="G60" s="61">
        <f>G43+G46+G54+G58</f>
        <v>1836543.68</v>
      </c>
      <c r="H60" s="61">
        <f t="shared" ref="H60:L60" si="20">H43+H46+H54+H58</f>
        <v>193189.31</v>
      </c>
      <c r="I60" s="61">
        <f t="shared" si="20"/>
        <v>154510.49000000002</v>
      </c>
      <c r="J60" s="61">
        <f t="shared" si="20"/>
        <v>642555.87000000011</v>
      </c>
      <c r="K60" s="61">
        <f t="shared" si="20"/>
        <v>990255.67</v>
      </c>
      <c r="L60" s="61">
        <f t="shared" si="20"/>
        <v>72008.109999999986</v>
      </c>
      <c r="M60" s="61">
        <f>M43+M46+M54+M58+M59</f>
        <v>1072714.4699999997</v>
      </c>
      <c r="N60" s="52">
        <f t="shared" si="1"/>
        <v>0.58409417738433522</v>
      </c>
      <c r="O60" s="53">
        <f>VLOOKUP(B60,[1]CDRatio!$B$6:$N$58,13,0)</f>
        <v>0.60032515434974476</v>
      </c>
      <c r="P60" s="54">
        <f t="shared" si="2"/>
        <v>-1.6230976965409538</v>
      </c>
      <c r="Q60" s="41">
        <v>1753554.8900000001</v>
      </c>
      <c r="R60" s="16">
        <f>R58+R54+R46+R43</f>
        <v>966645.5</v>
      </c>
      <c r="S60" s="16">
        <f t="shared" si="17"/>
        <v>82988.789999999804</v>
      </c>
      <c r="T60" s="16">
        <f t="shared" si="18"/>
        <v>23610.170000000042</v>
      </c>
    </row>
    <row r="62" spans="1:20" hidden="1" x14ac:dyDescent="0.25">
      <c r="J62" s="62" t="s">
        <v>60</v>
      </c>
      <c r="K62" s="62">
        <v>10450.69</v>
      </c>
    </row>
    <row r="63" spans="1:20" hidden="1" x14ac:dyDescent="0.25">
      <c r="J63" s="62" t="s">
        <v>61</v>
      </c>
      <c r="K63" s="62">
        <v>72008.11</v>
      </c>
    </row>
    <row r="64" spans="1:20" hidden="1" x14ac:dyDescent="0.25">
      <c r="K64" s="62">
        <f>K63+K62+K60</f>
        <v>1072714.47</v>
      </c>
      <c r="N64" s="9">
        <f>K64/G60%</f>
        <v>58.409417738433532</v>
      </c>
      <c r="O64" s="9"/>
      <c r="P64" s="9"/>
    </row>
  </sheetData>
  <mergeCells count="5">
    <mergeCell ref="O4:T4"/>
    <mergeCell ref="A3:N3"/>
    <mergeCell ref="A1:N1"/>
    <mergeCell ref="A2:N2"/>
    <mergeCell ref="A4:N4"/>
  </mergeCells>
  <printOptions horizontalCentered="1" verticalCentered="1"/>
  <pageMargins left="0.55118110236220474" right="0.31496062992125984" top="0.11811023622047245" bottom="0.11811023622047245" header="0" footer="0"/>
  <pageSetup paperSize="9" scale="84" orientation="portrait" r:id="rId1"/>
  <headerFooter alignWithMargins="0">
    <oddFooter>&amp;L&amp;"Arial"&amp;12&amp;F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64"/>
  <sheetViews>
    <sheetView zoomScale="87" zoomScaleNormal="87" workbookViewId="0">
      <pane xSplit="2" ySplit="5" topLeftCell="G12" activePane="bottomRight" state="frozen"/>
      <selection pane="topRight" activeCell="C1" sqref="C1"/>
      <selection pane="bottomLeft" activeCell="A8" sqref="A8"/>
      <selection pane="bottomRight" activeCell="B24" sqref="B24:B25"/>
    </sheetView>
  </sheetViews>
  <sheetFormatPr defaultColWidth="9.6640625" defaultRowHeight="15.75" x14ac:dyDescent="0.25"/>
  <cols>
    <col min="1" max="1" width="6" style="11" customWidth="1"/>
    <col min="2" max="2" width="30.6640625" style="3" customWidth="1"/>
    <col min="3" max="3" width="8" style="3" hidden="1" customWidth="1"/>
    <col min="4" max="4" width="12.77734375" style="3" hidden="1" customWidth="1"/>
    <col min="5" max="5" width="12.21875" style="3" hidden="1" customWidth="1"/>
    <col min="6" max="6" width="9.44140625" style="3" hidden="1" customWidth="1"/>
    <col min="7" max="7" width="13.44140625" style="62" customWidth="1"/>
    <col min="8" max="8" width="11.6640625" style="62" hidden="1" customWidth="1"/>
    <col min="9" max="9" width="9.6640625" style="62" hidden="1" customWidth="1"/>
    <col min="10" max="10" width="11.109375" style="62" hidden="1" customWidth="1"/>
    <col min="11" max="11" width="10.5546875" style="62" customWidth="1"/>
    <col min="12" max="12" width="11.44140625" style="62" customWidth="1"/>
    <col min="13" max="13" width="13.6640625" style="62" customWidth="1"/>
    <col min="14" max="14" width="11.33203125" style="3" customWidth="1"/>
    <col min="15" max="16" width="10.5546875" style="3" hidden="1" customWidth="1"/>
    <col min="17" max="18" width="9.6640625" style="8" hidden="1" customWidth="1"/>
    <col min="19" max="23" width="9.6640625" style="1" hidden="1" customWidth="1"/>
    <col min="24" max="249" width="9.6640625" style="1" customWidth="1"/>
  </cols>
  <sheetData>
    <row r="1" spans="1:249" ht="32.25" thickBot="1" x14ac:dyDescent="0.55000000000000004">
      <c r="A1" s="79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  <c r="O1" s="30"/>
      <c r="P1" s="30"/>
    </row>
    <row r="2" spans="1:249" ht="16.5" thickBot="1" x14ac:dyDescent="0.3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30"/>
      <c r="P2" s="30"/>
    </row>
    <row r="3" spans="1:249" ht="24.75" customHeight="1" thickBot="1" x14ac:dyDescent="0.35">
      <c r="A3" s="68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34"/>
      <c r="P3" s="34"/>
    </row>
    <row r="4" spans="1:249" ht="19.5" customHeight="1" thickBot="1" x14ac:dyDescent="0.35">
      <c r="A4" s="77" t="s">
        <v>71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65" t="s">
        <v>70</v>
      </c>
      <c r="P4" s="66"/>
      <c r="Q4" s="66"/>
      <c r="R4" s="66"/>
      <c r="S4" s="66"/>
      <c r="T4" s="67"/>
    </row>
    <row r="5" spans="1:249" ht="30" customHeight="1" thickBot="1" x14ac:dyDescent="0.25">
      <c r="A5" s="25" t="s">
        <v>68</v>
      </c>
      <c r="B5" s="26" t="s">
        <v>0</v>
      </c>
      <c r="C5" s="27" t="s">
        <v>1</v>
      </c>
      <c r="D5" s="27" t="s">
        <v>2</v>
      </c>
      <c r="E5" s="28" t="s">
        <v>3</v>
      </c>
      <c r="F5" s="29" t="s">
        <v>4</v>
      </c>
      <c r="G5" s="57" t="s">
        <v>64</v>
      </c>
      <c r="H5" s="58" t="s">
        <v>2</v>
      </c>
      <c r="I5" s="58" t="s">
        <v>3</v>
      </c>
      <c r="J5" s="57" t="s">
        <v>4</v>
      </c>
      <c r="K5" s="57" t="s">
        <v>75</v>
      </c>
      <c r="L5" s="57" t="s">
        <v>62</v>
      </c>
      <c r="M5" s="57" t="s">
        <v>63</v>
      </c>
      <c r="N5" s="35" t="s">
        <v>5</v>
      </c>
      <c r="O5" s="55" t="s">
        <v>5</v>
      </c>
      <c r="P5" s="37" t="s">
        <v>69</v>
      </c>
      <c r="Q5" s="38" t="s">
        <v>64</v>
      </c>
      <c r="R5" s="31" t="s">
        <v>63</v>
      </c>
      <c r="S5" s="32" t="s">
        <v>66</v>
      </c>
      <c r="T5" s="33" t="s">
        <v>67</v>
      </c>
    </row>
    <row r="6" spans="1:249" x14ac:dyDescent="0.25">
      <c r="A6" s="21">
        <v>1</v>
      </c>
      <c r="B6" s="22" t="s">
        <v>6</v>
      </c>
      <c r="C6" s="22">
        <v>1330</v>
      </c>
      <c r="D6" s="22">
        <v>31175.63</v>
      </c>
      <c r="E6" s="23">
        <v>24464.79</v>
      </c>
      <c r="F6" s="22">
        <v>90093.65</v>
      </c>
      <c r="G6" s="59">
        <v>145734.07</v>
      </c>
      <c r="H6" s="59">
        <v>16318.99</v>
      </c>
      <c r="I6" s="59">
        <v>12092.57</v>
      </c>
      <c r="J6" s="59">
        <v>39368.36</v>
      </c>
      <c r="K6" s="59">
        <v>67779.92</v>
      </c>
      <c r="L6" s="59">
        <v>11120</v>
      </c>
      <c r="M6" s="59">
        <f>K6+L6</f>
        <v>78899.92</v>
      </c>
      <c r="N6" s="36">
        <f>M6/G6</f>
        <v>0.54139653136703036</v>
      </c>
      <c r="O6" s="44">
        <f>VLOOKUP(B6,[1]CDRatio!$B$6:$N$58,13,0)</f>
        <v>0.5468620115560533</v>
      </c>
      <c r="P6" s="45">
        <f>(N6-O6)*100</f>
        <v>-0.5465480189022931</v>
      </c>
      <c r="Q6" s="39">
        <f>VLOOKUP(B6,[1]CDRatio!$B$6:$M$51,6,0)</f>
        <v>140208.76999999999</v>
      </c>
      <c r="R6" s="24">
        <f>VLOOKUP(B6,[1]CDRatio!$B$6:$M$51,10,0)</f>
        <v>65471.85</v>
      </c>
      <c r="S6" s="24">
        <f>G6-Q6</f>
        <v>5525.3000000000175</v>
      </c>
      <c r="T6" s="24">
        <f>K6-R6</f>
        <v>2308.0699999999997</v>
      </c>
      <c r="U6"/>
      <c r="V6"/>
      <c r="W6"/>
      <c r="X6"/>
      <c r="Y6"/>
      <c r="Z6" t="s">
        <v>76</v>
      </c>
      <c r="AA6" t="s">
        <v>77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x14ac:dyDescent="0.25">
      <c r="A7" s="12">
        <v>2</v>
      </c>
      <c r="B7" s="6" t="s">
        <v>7</v>
      </c>
      <c r="C7" s="6">
        <v>527</v>
      </c>
      <c r="D7" s="6">
        <v>10417.43</v>
      </c>
      <c r="E7" s="7">
        <v>10983.09</v>
      </c>
      <c r="F7" s="6">
        <v>27871.14</v>
      </c>
      <c r="G7" s="56">
        <v>49271.66</v>
      </c>
      <c r="H7" s="56">
        <v>5488.35</v>
      </c>
      <c r="I7" s="56">
        <v>5325.66</v>
      </c>
      <c r="J7" s="56">
        <v>18340.72</v>
      </c>
      <c r="K7" s="56">
        <v>29154.73</v>
      </c>
      <c r="L7" s="56">
        <v>1290.0999999999999</v>
      </c>
      <c r="M7" s="56">
        <f t="shared" ref="M7:M18" si="0">K7+L7</f>
        <v>30444.829999999998</v>
      </c>
      <c r="N7" s="36">
        <f t="shared" ref="N7:N60" si="1">M7/G7</f>
        <v>0.61789738766666269</v>
      </c>
      <c r="O7" s="44">
        <f>VLOOKUP(B7,[1]CDRatio!$B$6:$N$58,13,0)</f>
        <v>0.61905530626178606</v>
      </c>
      <c r="P7" s="45">
        <f t="shared" ref="P7:P60" si="2">(N7-O7)*100</f>
        <v>-0.1157918595123375</v>
      </c>
      <c r="Q7" s="40">
        <f>VLOOKUP(B7,[1]CDRatio!$B$6:$M$51,6,0)</f>
        <v>47264.63</v>
      </c>
      <c r="R7" s="10">
        <f>VLOOKUP(B7,[1]CDRatio!$B$6:$M$51,10,0)</f>
        <v>27967.439999999999</v>
      </c>
      <c r="S7" s="10">
        <f t="shared" ref="S7:S60" si="3">G7-Q7</f>
        <v>2007.0300000000061</v>
      </c>
      <c r="T7" s="10">
        <f t="shared" ref="T7:T60" si="4">K7-R7</f>
        <v>1187.2900000000009</v>
      </c>
      <c r="U7"/>
      <c r="V7"/>
      <c r="W7"/>
      <c r="X7"/>
      <c r="Y7" t="s">
        <v>11</v>
      </c>
      <c r="Z7">
        <v>214351.75</v>
      </c>
      <c r="AA7">
        <v>208142.91</v>
      </c>
      <c r="AB7">
        <v>6208.84</v>
      </c>
      <c r="AC7">
        <v>6000</v>
      </c>
      <c r="AD7">
        <f>Z7-AC7</f>
        <v>208351.75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x14ac:dyDescent="0.25">
      <c r="A8" s="12">
        <v>3</v>
      </c>
      <c r="B8" s="6" t="s">
        <v>8</v>
      </c>
      <c r="C8" s="6">
        <v>1112</v>
      </c>
      <c r="D8" s="6">
        <v>12669.01</v>
      </c>
      <c r="E8" s="7">
        <v>14538.64</v>
      </c>
      <c r="F8" s="6">
        <v>62168.61</v>
      </c>
      <c r="G8" s="56">
        <v>89376.26</v>
      </c>
      <c r="H8" s="56">
        <v>10384.290000000001</v>
      </c>
      <c r="I8" s="56">
        <v>9814.2900000000009</v>
      </c>
      <c r="J8" s="56">
        <v>26738.21</v>
      </c>
      <c r="K8" s="56">
        <v>46936.79</v>
      </c>
      <c r="L8" s="56">
        <v>5629.58</v>
      </c>
      <c r="M8" s="56">
        <f t="shared" si="0"/>
        <v>52566.37</v>
      </c>
      <c r="N8" s="36">
        <f t="shared" si="1"/>
        <v>0.5881468971738133</v>
      </c>
      <c r="O8" s="44">
        <f>VLOOKUP(B8,[1]CDRatio!$B$6:$N$58,13,0)</f>
        <v>0.55906192538859512</v>
      </c>
      <c r="P8" s="45">
        <f t="shared" si="2"/>
        <v>2.9084971785218183</v>
      </c>
      <c r="Q8" s="40">
        <f>VLOOKUP(B8,[1]CDRatio!$B$6:$M$51,6,0)</f>
        <v>89054.75</v>
      </c>
      <c r="R8" s="10">
        <f>VLOOKUP(B8,[1]CDRatio!$B$6:$M$51,10,0)</f>
        <v>44322.42</v>
      </c>
      <c r="S8" s="10">
        <f t="shared" si="3"/>
        <v>321.50999999999476</v>
      </c>
      <c r="T8" s="10">
        <f t="shared" si="4"/>
        <v>2614.3700000000026</v>
      </c>
      <c r="U8"/>
      <c r="V8"/>
      <c r="W8"/>
      <c r="X8"/>
      <c r="Y8" t="s">
        <v>13</v>
      </c>
      <c r="Z8">
        <v>377495.21</v>
      </c>
      <c r="AA8">
        <v>362784.13</v>
      </c>
      <c r="AB8">
        <v>14711.08</v>
      </c>
      <c r="AC8">
        <v>10000</v>
      </c>
      <c r="AD8">
        <f t="shared" ref="AD8:AD10" si="5">Z8-AC8</f>
        <v>367495.21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x14ac:dyDescent="0.25">
      <c r="A9" s="12">
        <v>4</v>
      </c>
      <c r="B9" s="6" t="s">
        <v>9</v>
      </c>
      <c r="C9" s="6">
        <v>572</v>
      </c>
      <c r="D9" s="6">
        <v>10739.89</v>
      </c>
      <c r="E9" s="7">
        <v>10167.459999999999</v>
      </c>
      <c r="F9" s="6">
        <v>27483.94</v>
      </c>
      <c r="G9" s="56">
        <v>48391.29</v>
      </c>
      <c r="H9" s="56">
        <v>4025.14</v>
      </c>
      <c r="I9" s="56">
        <v>3733.69</v>
      </c>
      <c r="J9" s="56">
        <v>10146.08</v>
      </c>
      <c r="K9" s="56">
        <v>17904.91</v>
      </c>
      <c r="L9" s="56">
        <v>2011</v>
      </c>
      <c r="M9" s="56">
        <f t="shared" si="0"/>
        <v>19915.91</v>
      </c>
      <c r="N9" s="36">
        <f t="shared" si="1"/>
        <v>0.41155980756041016</v>
      </c>
      <c r="O9" s="44">
        <f>VLOOKUP(B9,[1]CDRatio!$B$6:$N$58,13,0)</f>
        <v>0.40136324404466139</v>
      </c>
      <c r="P9" s="45">
        <f t="shared" si="2"/>
        <v>1.0196563515748769</v>
      </c>
      <c r="Q9" s="40">
        <f>VLOOKUP(B9,[1]CDRatio!$B$6:$M$51,6,0)</f>
        <v>47294.54</v>
      </c>
      <c r="R9" s="10">
        <f>VLOOKUP(B9,[1]CDRatio!$B$6:$M$51,10,0)</f>
        <v>16906.29</v>
      </c>
      <c r="S9" s="10">
        <f t="shared" si="3"/>
        <v>1096.75</v>
      </c>
      <c r="T9" s="10">
        <f t="shared" si="4"/>
        <v>998.61999999999898</v>
      </c>
      <c r="U9"/>
      <c r="V9"/>
      <c r="W9"/>
      <c r="X9"/>
      <c r="Y9" t="s">
        <v>24</v>
      </c>
      <c r="Z9">
        <v>161038.10999999999</v>
      </c>
      <c r="AA9">
        <v>154555.17000000001</v>
      </c>
      <c r="AB9">
        <v>6482.94</v>
      </c>
      <c r="AC9">
        <v>6000</v>
      </c>
      <c r="AD9">
        <f t="shared" si="5"/>
        <v>155038.10999999999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</row>
    <row r="10" spans="1:249" x14ac:dyDescent="0.25">
      <c r="A10" s="12">
        <v>5</v>
      </c>
      <c r="B10" s="6" t="s">
        <v>10</v>
      </c>
      <c r="C10" s="6">
        <v>1078</v>
      </c>
      <c r="D10" s="6">
        <v>22927.02</v>
      </c>
      <c r="E10" s="7">
        <v>18122.11</v>
      </c>
      <c r="F10" s="6">
        <v>62143.38</v>
      </c>
      <c r="G10" s="56">
        <v>103192.51</v>
      </c>
      <c r="H10" s="56">
        <v>11784.4</v>
      </c>
      <c r="I10" s="56">
        <v>7507.78</v>
      </c>
      <c r="J10" s="56">
        <v>24761.74</v>
      </c>
      <c r="K10" s="56">
        <v>44053.919999999998</v>
      </c>
      <c r="L10" s="56">
        <v>8048</v>
      </c>
      <c r="M10" s="56">
        <f t="shared" si="0"/>
        <v>52101.919999999998</v>
      </c>
      <c r="N10" s="36">
        <f t="shared" si="1"/>
        <v>0.50490021029627052</v>
      </c>
      <c r="O10" s="44">
        <f>VLOOKUP(B10,[1]CDRatio!$B$6:$N$58,13,0)</f>
        <v>0.49851397892501764</v>
      </c>
      <c r="P10" s="45">
        <f t="shared" si="2"/>
        <v>0.63862313712528818</v>
      </c>
      <c r="Q10" s="40">
        <f>VLOOKUP(B10,[1]CDRatio!$B$6:$M$51,6,0)</f>
        <v>101482.41</v>
      </c>
      <c r="R10" s="10">
        <f>VLOOKUP(B10,[1]CDRatio!$B$6:$M$51,10,0)</f>
        <v>42548.4</v>
      </c>
      <c r="S10" s="10">
        <f t="shared" si="3"/>
        <v>1710.0999999999913</v>
      </c>
      <c r="T10" s="10">
        <f t="shared" si="4"/>
        <v>1505.5199999999968</v>
      </c>
      <c r="U10"/>
      <c r="V10"/>
      <c r="W10"/>
      <c r="X10"/>
      <c r="Y10" t="s">
        <v>25</v>
      </c>
      <c r="Z10">
        <v>109805.18</v>
      </c>
      <c r="AA10">
        <v>96011.08</v>
      </c>
      <c r="AB10">
        <v>13794.1</v>
      </c>
      <c r="AC10">
        <v>13000</v>
      </c>
      <c r="AD10">
        <f t="shared" si="5"/>
        <v>96805.18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x14ac:dyDescent="0.25">
      <c r="A11" s="12">
        <v>6</v>
      </c>
      <c r="B11" s="63" t="s">
        <v>11</v>
      </c>
      <c r="C11" s="6">
        <v>1660</v>
      </c>
      <c r="D11" s="6">
        <v>37648.639999999999</v>
      </c>
      <c r="E11" s="7">
        <v>38027.42</v>
      </c>
      <c r="F11" s="6">
        <v>138675.69</v>
      </c>
      <c r="G11" s="56">
        <v>208351.75</v>
      </c>
      <c r="H11" s="56">
        <v>17743.38</v>
      </c>
      <c r="I11" s="56">
        <v>17036.759999999998</v>
      </c>
      <c r="J11" s="56">
        <v>56583.67</v>
      </c>
      <c r="K11" s="56">
        <v>91363.81</v>
      </c>
      <c r="L11" s="56">
        <v>10042.549999999999</v>
      </c>
      <c r="M11" s="56">
        <f t="shared" si="0"/>
        <v>101406.36</v>
      </c>
      <c r="N11" s="36">
        <f t="shared" si="1"/>
        <v>0.48670750305672977</v>
      </c>
      <c r="O11" s="44">
        <f>VLOOKUP(B11,[1]CDRatio!$B$6:$N$58,13,0)</f>
        <v>0.49941273522119972</v>
      </c>
      <c r="P11" s="45">
        <f t="shared" si="2"/>
        <v>-1.2705232164469948</v>
      </c>
      <c r="Q11" s="40">
        <f>VLOOKUP(B11,[1]CDRatio!$B$6:$M$51,6,0)</f>
        <v>208142.91</v>
      </c>
      <c r="R11" s="10">
        <f>VLOOKUP(B11,[1]CDRatio!$B$6:$M$51,10,0)</f>
        <v>93929.55</v>
      </c>
      <c r="S11" s="10">
        <f t="shared" si="3"/>
        <v>208.83999999999651</v>
      </c>
      <c r="T11" s="10">
        <f t="shared" si="4"/>
        <v>-2565.7400000000052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x14ac:dyDescent="0.25">
      <c r="A12" s="12">
        <v>7</v>
      </c>
      <c r="B12" s="6" t="s">
        <v>12</v>
      </c>
      <c r="C12" s="6">
        <v>1170</v>
      </c>
      <c r="D12" s="6">
        <v>36731.33</v>
      </c>
      <c r="E12" s="7">
        <v>19327.240000000002</v>
      </c>
      <c r="F12" s="6">
        <v>77882.91</v>
      </c>
      <c r="G12" s="56">
        <v>133941.48000000001</v>
      </c>
      <c r="H12" s="56">
        <v>12045.76</v>
      </c>
      <c r="I12" s="56">
        <v>7797.27</v>
      </c>
      <c r="J12" s="56">
        <v>27686.28</v>
      </c>
      <c r="K12" s="56">
        <v>47529.31</v>
      </c>
      <c r="L12" s="56">
        <v>9792.81</v>
      </c>
      <c r="M12" s="56">
        <f t="shared" si="0"/>
        <v>57322.119999999995</v>
      </c>
      <c r="N12" s="36">
        <f t="shared" si="1"/>
        <v>0.42796391379279958</v>
      </c>
      <c r="O12" s="44">
        <f>VLOOKUP(B12,[1]CDRatio!$B$6:$N$58,13,0)</f>
        <v>0.43195041258280714</v>
      </c>
      <c r="P12" s="45">
        <f t="shared" si="2"/>
        <v>-0.39864987900075644</v>
      </c>
      <c r="Q12" s="40">
        <f>VLOOKUP(B12,[1]CDRatio!$B$6:$M$51,6,0)</f>
        <v>129065</v>
      </c>
      <c r="R12" s="10">
        <f>VLOOKUP(B12,[1]CDRatio!$B$6:$M$51,10,0)</f>
        <v>46056.12</v>
      </c>
      <c r="S12" s="10">
        <f t="shared" si="3"/>
        <v>4876.4800000000105</v>
      </c>
      <c r="T12" s="10">
        <f t="shared" si="4"/>
        <v>1473.1899999999951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ht="16.5" thickBot="1" x14ac:dyDescent="0.3">
      <c r="A13" s="17">
        <v>8</v>
      </c>
      <c r="B13" s="64" t="s">
        <v>13</v>
      </c>
      <c r="C13" s="18">
        <v>2334</v>
      </c>
      <c r="D13" s="18">
        <v>66479.460000000006</v>
      </c>
      <c r="E13" s="48">
        <v>75030.09</v>
      </c>
      <c r="F13" s="18">
        <v>235985.66</v>
      </c>
      <c r="G13" s="60">
        <v>367495.21</v>
      </c>
      <c r="H13" s="60">
        <v>21673.47</v>
      </c>
      <c r="I13" s="60">
        <v>29291.5</v>
      </c>
      <c r="J13" s="60">
        <v>93064.24</v>
      </c>
      <c r="K13" s="60">
        <v>144029.21</v>
      </c>
      <c r="L13" s="60">
        <v>17197.45</v>
      </c>
      <c r="M13" s="56">
        <f t="shared" si="0"/>
        <v>161226.66</v>
      </c>
      <c r="N13" s="49">
        <f t="shared" si="1"/>
        <v>0.43871771825270867</v>
      </c>
      <c r="O13" s="50">
        <f>VLOOKUP(B13,[1]CDRatio!$B$6:$N$58,13,0)</f>
        <v>0.44865159895500389</v>
      </c>
      <c r="P13" s="51">
        <f t="shared" si="2"/>
        <v>-0.9933880702295228</v>
      </c>
      <c r="Q13" s="40">
        <f>VLOOKUP(B13,[1]CDRatio!$B$6:$M$51,6,0)</f>
        <v>362784.13</v>
      </c>
      <c r="R13" s="10">
        <f>VLOOKUP(B13,[1]CDRatio!$B$6:$M$51,10,0)</f>
        <v>142014.5</v>
      </c>
      <c r="S13" s="10">
        <f t="shared" si="3"/>
        <v>4711.0800000000163</v>
      </c>
      <c r="T13" s="10">
        <f t="shared" si="4"/>
        <v>2014.7099999999919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s="4" customFormat="1" ht="16.5" thickBot="1" x14ac:dyDescent="0.3">
      <c r="A14" s="13"/>
      <c r="B14" s="14" t="s">
        <v>14</v>
      </c>
      <c r="C14" s="14">
        <v>9783</v>
      </c>
      <c r="D14" s="14">
        <v>228788.41</v>
      </c>
      <c r="E14" s="15">
        <v>210660.84</v>
      </c>
      <c r="F14" s="14">
        <v>722304.98</v>
      </c>
      <c r="G14" s="61">
        <f>SUM(G6:G13)</f>
        <v>1145754.23</v>
      </c>
      <c r="H14" s="61">
        <f t="shared" ref="H14:M14" si="6">SUM(H6:H13)</f>
        <v>99463.78</v>
      </c>
      <c r="I14" s="61">
        <f t="shared" si="6"/>
        <v>92599.52</v>
      </c>
      <c r="J14" s="61">
        <f t="shared" si="6"/>
        <v>296689.30000000005</v>
      </c>
      <c r="K14" s="61">
        <f t="shared" si="6"/>
        <v>488752.6</v>
      </c>
      <c r="L14" s="61">
        <f t="shared" si="6"/>
        <v>65131.489999999991</v>
      </c>
      <c r="M14" s="61">
        <f t="shared" si="6"/>
        <v>553884.09</v>
      </c>
      <c r="N14" s="52">
        <f t="shared" si="1"/>
        <v>0.48342312469577353</v>
      </c>
      <c r="O14" s="53">
        <f>VLOOKUP(B14,[1]CDRatio!$B$6:$N$58,13,0)</f>
        <v>0.48676624202563951</v>
      </c>
      <c r="P14" s="54">
        <f t="shared" si="2"/>
        <v>-0.33431173298659744</v>
      </c>
      <c r="Q14" s="41">
        <f>VLOOKUP(B14,[1]CDRatio!$B$6:$M$51,6,0)</f>
        <v>1125297.1400000001</v>
      </c>
      <c r="R14" s="16">
        <f>VLOOKUP(B14,[1]CDRatio!$B$6:$M$51,10,0)</f>
        <v>479216.57</v>
      </c>
      <c r="S14" s="16">
        <f t="shared" si="3"/>
        <v>20457.089999999851</v>
      </c>
      <c r="T14" s="16">
        <f t="shared" si="4"/>
        <v>9536.0299999999697</v>
      </c>
    </row>
    <row r="15" spans="1:249" x14ac:dyDescent="0.25">
      <c r="A15" s="21">
        <v>9</v>
      </c>
      <c r="B15" s="22" t="s">
        <v>15</v>
      </c>
      <c r="C15" s="22">
        <v>134</v>
      </c>
      <c r="D15" s="22">
        <v>259.3</v>
      </c>
      <c r="E15" s="23">
        <v>759.35</v>
      </c>
      <c r="F15" s="22">
        <v>5591.84</v>
      </c>
      <c r="G15" s="59">
        <v>6610.49</v>
      </c>
      <c r="H15" s="59">
        <v>97.13</v>
      </c>
      <c r="I15" s="59">
        <v>788.7</v>
      </c>
      <c r="J15" s="59">
        <v>5855.47</v>
      </c>
      <c r="K15" s="59">
        <v>6741.3</v>
      </c>
      <c r="L15" s="59">
        <v>245.35</v>
      </c>
      <c r="M15" s="59">
        <f t="shared" si="0"/>
        <v>6986.6500000000005</v>
      </c>
      <c r="N15" s="36">
        <f t="shared" si="1"/>
        <v>1.0569034973201685</v>
      </c>
      <c r="O15" s="44">
        <f>VLOOKUP(B15,[1]CDRatio!$B$6:$N$58,13,0)</f>
        <v>1.1611169693558385</v>
      </c>
      <c r="P15" s="45">
        <f t="shared" si="2"/>
        <v>-10.421347203566999</v>
      </c>
      <c r="Q15" s="40">
        <f>VLOOKUP(B15,[1]CDRatio!$B$6:$M$51,6,0)</f>
        <v>5614.12</v>
      </c>
      <c r="R15" s="10">
        <f>VLOOKUP(B15,[1]CDRatio!$B$6:$M$51,10,0)</f>
        <v>6273.15</v>
      </c>
      <c r="S15" s="10">
        <f t="shared" si="3"/>
        <v>996.36999999999989</v>
      </c>
      <c r="T15" s="10">
        <f t="shared" si="4"/>
        <v>468.15000000000055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x14ac:dyDescent="0.25">
      <c r="A16" s="12">
        <v>10</v>
      </c>
      <c r="B16" s="6" t="s">
        <v>16</v>
      </c>
      <c r="C16" s="6">
        <v>230</v>
      </c>
      <c r="D16" s="6">
        <v>2045.56</v>
      </c>
      <c r="E16" s="7">
        <v>2536.02</v>
      </c>
      <c r="F16" s="6">
        <v>16670.82</v>
      </c>
      <c r="G16" s="56">
        <v>21252.400000000001</v>
      </c>
      <c r="H16" s="56">
        <v>1065.73</v>
      </c>
      <c r="I16" s="56">
        <v>856.25</v>
      </c>
      <c r="J16" s="56">
        <v>7745.53</v>
      </c>
      <c r="K16" s="56">
        <v>9667.51</v>
      </c>
      <c r="L16" s="56">
        <v>3093</v>
      </c>
      <c r="M16" s="56">
        <f t="shared" si="0"/>
        <v>12760.51</v>
      </c>
      <c r="N16" s="36">
        <f t="shared" si="1"/>
        <v>0.60042677532890398</v>
      </c>
      <c r="O16" s="44">
        <f>VLOOKUP(B16,[1]CDRatio!$B$6:$N$58,13,0)</f>
        <v>0.60685470705422706</v>
      </c>
      <c r="P16" s="45">
        <f t="shared" si="2"/>
        <v>-0.64279317253230772</v>
      </c>
      <c r="Q16" s="40">
        <f>VLOOKUP(B16,[1]CDRatio!$B$6:$M$51,6,0)</f>
        <v>19907.78</v>
      </c>
      <c r="R16" s="10">
        <f>VLOOKUP(B16,[1]CDRatio!$B$6:$M$51,10,0)</f>
        <v>8988.1299999999992</v>
      </c>
      <c r="S16" s="10">
        <f t="shared" si="3"/>
        <v>1344.6200000000026</v>
      </c>
      <c r="T16" s="10">
        <f t="shared" si="4"/>
        <v>679.38000000000102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x14ac:dyDescent="0.25">
      <c r="A17" s="12">
        <v>11</v>
      </c>
      <c r="B17" s="6" t="s">
        <v>17</v>
      </c>
      <c r="C17" s="6">
        <v>234</v>
      </c>
      <c r="D17" s="6">
        <v>2803.66</v>
      </c>
      <c r="E17" s="7">
        <v>1282.29</v>
      </c>
      <c r="F17" s="6">
        <v>9839.32</v>
      </c>
      <c r="G17" s="56">
        <v>13925.27</v>
      </c>
      <c r="H17" s="56">
        <v>1681.61</v>
      </c>
      <c r="I17" s="56">
        <v>876.58</v>
      </c>
      <c r="J17" s="56">
        <v>4538.17</v>
      </c>
      <c r="K17" s="56">
        <v>7096.36</v>
      </c>
      <c r="L17" s="56">
        <v>0</v>
      </c>
      <c r="M17" s="56">
        <f t="shared" si="0"/>
        <v>7096.36</v>
      </c>
      <c r="N17" s="36">
        <f t="shared" si="1"/>
        <v>0.50960304539876067</v>
      </c>
      <c r="O17" s="44">
        <f>VLOOKUP(B17,[1]CDRatio!$B$6:$N$58,13,0)</f>
        <v>0.50662849045716496</v>
      </c>
      <c r="P17" s="45">
        <f t="shared" si="2"/>
        <v>0.29745549415957084</v>
      </c>
      <c r="Q17" s="40">
        <f>VLOOKUP(B17,[1]CDRatio!$B$6:$M$51,6,0)</f>
        <v>13690.9</v>
      </c>
      <c r="R17" s="10">
        <f>VLOOKUP(B17,[1]CDRatio!$B$6:$M$51,10,0)</f>
        <v>6936.2</v>
      </c>
      <c r="S17" s="10">
        <f t="shared" si="3"/>
        <v>234.3700000000008</v>
      </c>
      <c r="T17" s="10">
        <f t="shared" si="4"/>
        <v>160.15999999999985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16.5" thickBot="1" x14ac:dyDescent="0.3">
      <c r="A18" s="12">
        <v>12</v>
      </c>
      <c r="B18" s="6" t="s">
        <v>18</v>
      </c>
      <c r="C18" s="6">
        <v>300</v>
      </c>
      <c r="D18" s="6">
        <v>3638.54</v>
      </c>
      <c r="E18" s="7">
        <v>2643.5</v>
      </c>
      <c r="F18" s="6">
        <v>11828.15</v>
      </c>
      <c r="G18" s="56">
        <v>18110.189999999999</v>
      </c>
      <c r="H18" s="56">
        <v>1669.44</v>
      </c>
      <c r="I18" s="56">
        <v>1508.33</v>
      </c>
      <c r="J18" s="56">
        <v>5669.76</v>
      </c>
      <c r="K18" s="56">
        <v>8847.5300000000007</v>
      </c>
      <c r="L18" s="56">
        <v>417.56</v>
      </c>
      <c r="M18" s="56">
        <f t="shared" si="0"/>
        <v>9265.09</v>
      </c>
      <c r="N18" s="36">
        <f t="shared" si="1"/>
        <v>0.51159540568044848</v>
      </c>
      <c r="O18" s="44">
        <f>VLOOKUP(B18,[1]CDRatio!$B$6:$N$58,13,0)</f>
        <v>0.4973747504263491</v>
      </c>
      <c r="P18" s="45">
        <f t="shared" si="2"/>
        <v>1.4220655254099379</v>
      </c>
      <c r="Q18" s="40">
        <f>VLOOKUP(B18,[1]CDRatio!$B$6:$M$51,6,0)</f>
        <v>17720.22</v>
      </c>
      <c r="R18" s="10">
        <f>VLOOKUP(B18,[1]CDRatio!$B$6:$M$51,10,0)</f>
        <v>8396.0300000000007</v>
      </c>
      <c r="S18" s="10">
        <f t="shared" si="3"/>
        <v>389.96999999999753</v>
      </c>
      <c r="T18" s="10">
        <f t="shared" si="4"/>
        <v>451.5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s="4" customFormat="1" ht="16.5" thickBot="1" x14ac:dyDescent="0.3">
      <c r="A19" s="13"/>
      <c r="B19" s="14" t="s">
        <v>19</v>
      </c>
      <c r="C19" s="14">
        <v>898</v>
      </c>
      <c r="D19" s="14">
        <v>8747.06</v>
      </c>
      <c r="E19" s="15">
        <v>7221.16</v>
      </c>
      <c r="F19" s="14">
        <v>43930.13</v>
      </c>
      <c r="G19" s="61">
        <f>SUM(G15:G18)</f>
        <v>59898.350000000006</v>
      </c>
      <c r="H19" s="61">
        <f t="shared" ref="H19:M19" si="7">SUM(H15:H18)</f>
        <v>4513.91</v>
      </c>
      <c r="I19" s="61">
        <f t="shared" si="7"/>
        <v>4029.86</v>
      </c>
      <c r="J19" s="61">
        <f t="shared" si="7"/>
        <v>23808.93</v>
      </c>
      <c r="K19" s="61">
        <f t="shared" si="7"/>
        <v>32352.700000000004</v>
      </c>
      <c r="L19" s="61">
        <f t="shared" si="7"/>
        <v>3755.91</v>
      </c>
      <c r="M19" s="61">
        <f t="shared" si="7"/>
        <v>36108.61</v>
      </c>
      <c r="N19" s="52">
        <f t="shared" si="1"/>
        <v>0.60283146363798001</v>
      </c>
      <c r="O19" s="53">
        <f>VLOOKUP(B19,[1]CDRatio!$B$6:$N$58,13,0)</f>
        <v>0.60333300429170988</v>
      </c>
      <c r="P19" s="54">
        <f t="shared" si="2"/>
        <v>-5.0154065372987056E-2</v>
      </c>
      <c r="Q19" s="41">
        <f>VLOOKUP(B19,[1]CDRatio!$B$6:$M$51,6,0)</f>
        <v>56933.02</v>
      </c>
      <c r="R19" s="16">
        <f>VLOOKUP(B19,[1]CDRatio!$B$6:$M$51,10,0)</f>
        <v>30593.510000000002</v>
      </c>
      <c r="S19" s="16">
        <f t="shared" si="3"/>
        <v>2965.330000000009</v>
      </c>
      <c r="T19" s="16">
        <f t="shared" si="4"/>
        <v>1759.1900000000023</v>
      </c>
    </row>
    <row r="20" spans="1:249" s="4" customFormat="1" ht="16.5" thickBot="1" x14ac:dyDescent="0.3">
      <c r="A20" s="13"/>
      <c r="B20" s="14" t="s">
        <v>20</v>
      </c>
      <c r="C20" s="14">
        <v>10681</v>
      </c>
      <c r="D20" s="14">
        <v>237535.47</v>
      </c>
      <c r="E20" s="15">
        <v>217882</v>
      </c>
      <c r="F20" s="14">
        <v>766235.11</v>
      </c>
      <c r="G20" s="61">
        <f>G14+G19</f>
        <v>1205652.58</v>
      </c>
      <c r="H20" s="61">
        <f t="shared" ref="H20:M20" si="8">H14+H19</f>
        <v>103977.69</v>
      </c>
      <c r="I20" s="61">
        <f t="shared" si="8"/>
        <v>96629.38</v>
      </c>
      <c r="J20" s="61">
        <f t="shared" si="8"/>
        <v>320498.23000000004</v>
      </c>
      <c r="K20" s="61">
        <f t="shared" si="8"/>
        <v>521105.3</v>
      </c>
      <c r="L20" s="61">
        <f t="shared" si="8"/>
        <v>68887.399999999994</v>
      </c>
      <c r="M20" s="61">
        <f t="shared" si="8"/>
        <v>589992.69999999995</v>
      </c>
      <c r="N20" s="52">
        <f t="shared" si="1"/>
        <v>0.48935548248899358</v>
      </c>
      <c r="O20" s="53">
        <f>VLOOKUP(B20,[1]CDRatio!$B$6:$N$58,13,0)</f>
        <v>0.49237978330716914</v>
      </c>
      <c r="P20" s="54">
        <f t="shared" si="2"/>
        <v>-0.30243008181755626</v>
      </c>
      <c r="Q20" s="41">
        <f>VLOOKUP(B20,[1]CDRatio!$B$6:$M$51,6,0)</f>
        <v>1182230.1600000001</v>
      </c>
      <c r="R20" s="16">
        <f>VLOOKUP(B20,[1]CDRatio!$B$6:$M$51,10,0)</f>
        <v>509810.08</v>
      </c>
      <c r="S20" s="16">
        <f t="shared" si="3"/>
        <v>23422.419999999925</v>
      </c>
      <c r="T20" s="16">
        <f t="shared" si="4"/>
        <v>11295.219999999972</v>
      </c>
    </row>
    <row r="21" spans="1:249" s="3" customFormat="1" x14ac:dyDescent="0.25">
      <c r="A21" s="12">
        <v>13</v>
      </c>
      <c r="B21" s="6" t="s">
        <v>21</v>
      </c>
      <c r="C21" s="6">
        <v>494</v>
      </c>
      <c r="D21" s="6">
        <v>1207.1199999999999</v>
      </c>
      <c r="E21" s="6">
        <v>4882.72</v>
      </c>
      <c r="F21" s="6">
        <v>51233.919999999998</v>
      </c>
      <c r="G21" s="56">
        <v>57323.76</v>
      </c>
      <c r="H21" s="56">
        <v>1403.99</v>
      </c>
      <c r="I21" s="56">
        <v>6440.5</v>
      </c>
      <c r="J21" s="56">
        <v>35309.58</v>
      </c>
      <c r="K21" s="56">
        <v>43154.07</v>
      </c>
      <c r="L21" s="56">
        <v>0</v>
      </c>
      <c r="M21" s="56">
        <f t="shared" ref="M21:M36" si="9">K21+L21</f>
        <v>43154.07</v>
      </c>
      <c r="N21" s="36">
        <f t="shared" si="1"/>
        <v>0.75281296970052203</v>
      </c>
      <c r="O21" s="44">
        <f>VLOOKUP(B21,[1]CDRatio!$B$6:$N$58,13,0)</f>
        <v>0.73770444585578143</v>
      </c>
      <c r="P21" s="45">
        <f t="shared" si="2"/>
        <v>1.5108523844740596</v>
      </c>
      <c r="Q21" s="40">
        <f>VLOOKUP(B21,[1]CDRatio!$B$6:$M$51,6,0)</f>
        <v>55550.16</v>
      </c>
      <c r="R21" s="10">
        <f>VLOOKUP(B21,[1]CDRatio!$B$6:$M$51,10,0)</f>
        <v>40979.599999999999</v>
      </c>
      <c r="S21" s="10">
        <f t="shared" si="3"/>
        <v>1773.5999999999985</v>
      </c>
      <c r="T21" s="10">
        <f t="shared" si="4"/>
        <v>2174.4700000000012</v>
      </c>
    </row>
    <row r="22" spans="1:249" s="3" customFormat="1" x14ac:dyDescent="0.25">
      <c r="A22" s="12">
        <v>14</v>
      </c>
      <c r="B22" s="6" t="s">
        <v>22</v>
      </c>
      <c r="C22" s="6">
        <v>549</v>
      </c>
      <c r="D22" s="6">
        <v>184.45</v>
      </c>
      <c r="E22" s="6">
        <v>862.22</v>
      </c>
      <c r="F22" s="6">
        <v>6571.15</v>
      </c>
      <c r="G22" s="56">
        <v>7617.82</v>
      </c>
      <c r="H22" s="56">
        <v>1248.51</v>
      </c>
      <c r="I22" s="56">
        <v>2846.98</v>
      </c>
      <c r="J22" s="56">
        <v>4591.8100000000004</v>
      </c>
      <c r="K22" s="56">
        <v>8687.2999999999993</v>
      </c>
      <c r="L22" s="56">
        <v>0</v>
      </c>
      <c r="M22" s="56">
        <f t="shared" si="9"/>
        <v>8687.2999999999993</v>
      </c>
      <c r="N22" s="36">
        <f t="shared" si="1"/>
        <v>1.1403918706401568</v>
      </c>
      <c r="O22" s="44">
        <f>VLOOKUP(B22,[1]CDRatio!$B$6:$N$58,13,0)</f>
        <v>1.1591936286177331</v>
      </c>
      <c r="P22" s="45">
        <f t="shared" si="2"/>
        <v>-1.8801757977576328</v>
      </c>
      <c r="Q22" s="40">
        <f>VLOOKUP(B22,[1]CDRatio!$B$6:$M$51,6,0)</f>
        <v>7478.44</v>
      </c>
      <c r="R22" s="10">
        <f>VLOOKUP(B22,[1]CDRatio!$B$6:$M$51,10,0)</f>
        <v>8668.9599999999991</v>
      </c>
      <c r="S22" s="10">
        <f t="shared" si="3"/>
        <v>139.38000000000011</v>
      </c>
      <c r="T22" s="10">
        <f t="shared" si="4"/>
        <v>18.340000000000146</v>
      </c>
    </row>
    <row r="23" spans="1:249" s="3" customFormat="1" x14ac:dyDescent="0.25">
      <c r="A23" s="12">
        <v>15</v>
      </c>
      <c r="B23" s="6" t="s">
        <v>23</v>
      </c>
      <c r="C23" s="6">
        <v>31</v>
      </c>
      <c r="D23" s="6">
        <v>141.72999999999999</v>
      </c>
      <c r="E23" s="6">
        <v>135.72</v>
      </c>
      <c r="F23" s="6">
        <v>4216.01</v>
      </c>
      <c r="G23" s="56">
        <v>4493.46</v>
      </c>
      <c r="H23" s="56">
        <v>152.63</v>
      </c>
      <c r="I23" s="56">
        <v>86.2</v>
      </c>
      <c r="J23" s="56">
        <v>3329.66</v>
      </c>
      <c r="K23" s="56">
        <v>3568.49</v>
      </c>
      <c r="L23" s="56">
        <v>0</v>
      </c>
      <c r="M23" s="56">
        <f t="shared" si="9"/>
        <v>3568.49</v>
      </c>
      <c r="N23" s="36">
        <f t="shared" si="1"/>
        <v>0.7941519452715724</v>
      </c>
      <c r="O23" s="44">
        <f>VLOOKUP(B23,[1]CDRatio!$B$6:$N$58,13,0)</f>
        <v>0.79933631678144901</v>
      </c>
      <c r="P23" s="45">
        <f t="shared" si="2"/>
        <v>-0.51843715098766063</v>
      </c>
      <c r="Q23" s="40">
        <f>VLOOKUP(B23,[1]CDRatio!$B$6:$M$51,6,0)</f>
        <v>4478.04</v>
      </c>
      <c r="R23" s="10">
        <f>VLOOKUP(B23,[1]CDRatio!$B$6:$M$51,10,0)</f>
        <v>3579.46</v>
      </c>
      <c r="S23" s="10">
        <f t="shared" si="3"/>
        <v>15.420000000000073</v>
      </c>
      <c r="T23" s="10">
        <f t="shared" si="4"/>
        <v>-10.970000000000255</v>
      </c>
    </row>
    <row r="24" spans="1:249" s="3" customFormat="1" x14ac:dyDescent="0.25">
      <c r="A24" s="12">
        <v>16</v>
      </c>
      <c r="B24" s="63" t="s">
        <v>24</v>
      </c>
      <c r="C24" s="6">
        <v>897</v>
      </c>
      <c r="D24" s="6">
        <v>7187.18</v>
      </c>
      <c r="E24" s="6">
        <v>17657.75</v>
      </c>
      <c r="F24" s="6">
        <v>136193.18</v>
      </c>
      <c r="G24" s="56">
        <v>155038.10999999999</v>
      </c>
      <c r="H24" s="56">
        <v>11830.24</v>
      </c>
      <c r="I24" s="56">
        <v>18239.75</v>
      </c>
      <c r="J24" s="56">
        <v>133353.46</v>
      </c>
      <c r="K24" s="56">
        <v>163423.45000000001</v>
      </c>
      <c r="L24" s="56">
        <v>0</v>
      </c>
      <c r="M24" s="56">
        <f t="shared" si="9"/>
        <v>163423.45000000001</v>
      </c>
      <c r="N24" s="36">
        <f t="shared" si="1"/>
        <v>1.0540856696459988</v>
      </c>
      <c r="O24" s="44">
        <f>VLOOKUP(B24,[1]CDRatio!$B$6:$N$58,13,0)</f>
        <v>1.0760482486609797</v>
      </c>
      <c r="P24" s="45">
        <f t="shared" si="2"/>
        <v>-2.1962579014980887</v>
      </c>
      <c r="Q24" s="40">
        <f>VLOOKUP(B24,[1]CDRatio!$B$6:$M$51,6,0)</f>
        <v>154555.17000000001</v>
      </c>
      <c r="R24" s="10">
        <f>VLOOKUP(B24,[1]CDRatio!$B$6:$M$51,10,0)</f>
        <v>166308.82</v>
      </c>
      <c r="S24" s="10">
        <f t="shared" si="3"/>
        <v>482.93999999997322</v>
      </c>
      <c r="T24" s="10">
        <f t="shared" si="4"/>
        <v>-2885.3699999999953</v>
      </c>
    </row>
    <row r="25" spans="1:249" s="3" customFormat="1" x14ac:dyDescent="0.25">
      <c r="A25" s="12">
        <v>17</v>
      </c>
      <c r="B25" s="63" t="s">
        <v>25</v>
      </c>
      <c r="C25" s="6">
        <v>411</v>
      </c>
      <c r="D25" s="6">
        <v>1071.98</v>
      </c>
      <c r="E25" s="6">
        <v>5410.02</v>
      </c>
      <c r="F25" s="6">
        <v>103323.18</v>
      </c>
      <c r="G25" s="56">
        <v>96805.18</v>
      </c>
      <c r="H25" s="56">
        <v>250.29</v>
      </c>
      <c r="I25" s="56">
        <v>4309.7</v>
      </c>
      <c r="J25" s="56">
        <v>64380.95</v>
      </c>
      <c r="K25" s="56">
        <v>68940.94</v>
      </c>
      <c r="L25" s="56">
        <v>0</v>
      </c>
      <c r="M25" s="56">
        <f t="shared" si="9"/>
        <v>68940.94</v>
      </c>
      <c r="N25" s="36">
        <f t="shared" si="1"/>
        <v>0.71216168390988999</v>
      </c>
      <c r="O25" s="44">
        <f>VLOOKUP(B25,[1]CDRatio!$B$6:$N$58,13,0)</f>
        <v>0.67907089473423277</v>
      </c>
      <c r="P25" s="45">
        <f t="shared" si="2"/>
        <v>3.309078917565722</v>
      </c>
      <c r="Q25" s="40">
        <f>VLOOKUP(B25,[1]CDRatio!$B$6:$M$51,6,0)</f>
        <v>96011.08</v>
      </c>
      <c r="R25" s="10">
        <f>VLOOKUP(B25,[1]CDRatio!$B$6:$M$51,10,0)</f>
        <v>65198.33</v>
      </c>
      <c r="S25" s="10">
        <f t="shared" si="3"/>
        <v>794.09999999999127</v>
      </c>
      <c r="T25" s="10">
        <f t="shared" si="4"/>
        <v>3742.6100000000006</v>
      </c>
    </row>
    <row r="26" spans="1:249" s="3" customFormat="1" x14ac:dyDescent="0.25">
      <c r="A26" s="12">
        <v>18</v>
      </c>
      <c r="B26" s="6" t="s">
        <v>26</v>
      </c>
      <c r="C26" s="6">
        <v>119</v>
      </c>
      <c r="D26" s="6">
        <v>415.55</v>
      </c>
      <c r="E26" s="6">
        <v>1032.0999999999999</v>
      </c>
      <c r="F26" s="6">
        <v>12984.57</v>
      </c>
      <c r="G26" s="56">
        <v>14432.22</v>
      </c>
      <c r="H26" s="56">
        <v>275.86</v>
      </c>
      <c r="I26" s="56">
        <v>474.6</v>
      </c>
      <c r="J26" s="56">
        <v>4851.84</v>
      </c>
      <c r="K26" s="56">
        <v>5602.3</v>
      </c>
      <c r="L26" s="56">
        <v>1646.89</v>
      </c>
      <c r="M26" s="56">
        <f t="shared" si="9"/>
        <v>7249.1900000000005</v>
      </c>
      <c r="N26" s="36">
        <f t="shared" si="1"/>
        <v>0.50229209366265215</v>
      </c>
      <c r="O26" s="44">
        <f>VLOOKUP(B26,[1]CDRatio!$B$6:$N$58,13,0)</f>
        <v>0.50097485141885456</v>
      </c>
      <c r="P26" s="45">
        <f t="shared" si="2"/>
        <v>0.13172422437975895</v>
      </c>
      <c r="Q26" s="40">
        <f>VLOOKUP(B26,[1]CDRatio!$B$6:$M$51,6,0)</f>
        <v>15084.35</v>
      </c>
      <c r="R26" s="10">
        <f>VLOOKUP(B26,[1]CDRatio!$B$6:$M$51,10,0)</f>
        <v>5358.23</v>
      </c>
      <c r="S26" s="10">
        <f t="shared" si="3"/>
        <v>-652.13000000000102</v>
      </c>
      <c r="T26" s="10">
        <f t="shared" si="4"/>
        <v>244.07000000000062</v>
      </c>
    </row>
    <row r="27" spans="1:249" s="3" customFormat="1" x14ac:dyDescent="0.25">
      <c r="A27" s="12">
        <v>19</v>
      </c>
      <c r="B27" s="6" t="s">
        <v>27</v>
      </c>
      <c r="C27" s="6">
        <v>183</v>
      </c>
      <c r="D27" s="6">
        <v>315.22000000000003</v>
      </c>
      <c r="E27" s="6">
        <v>853.95</v>
      </c>
      <c r="F27" s="6">
        <v>17828.11</v>
      </c>
      <c r="G27" s="56">
        <v>18997.28</v>
      </c>
      <c r="H27" s="56">
        <v>4777.46</v>
      </c>
      <c r="I27" s="56">
        <v>1267.1400000000001</v>
      </c>
      <c r="J27" s="56">
        <v>11678.81</v>
      </c>
      <c r="K27" s="56">
        <v>17723.41</v>
      </c>
      <c r="L27" s="56">
        <v>0</v>
      </c>
      <c r="M27" s="56">
        <f t="shared" si="9"/>
        <v>17723.41</v>
      </c>
      <c r="N27" s="36">
        <f t="shared" si="1"/>
        <v>0.93294461101799842</v>
      </c>
      <c r="O27" s="44">
        <f>VLOOKUP(B27,[1]CDRatio!$B$6:$N$58,13,0)</f>
        <v>0.98124999665970625</v>
      </c>
      <c r="P27" s="45">
        <f t="shared" si="2"/>
        <v>-4.8305385641707836</v>
      </c>
      <c r="Q27" s="40">
        <f>VLOOKUP(B27,[1]CDRatio!$B$6:$M$51,6,0)</f>
        <v>18710.93</v>
      </c>
      <c r="R27" s="10">
        <f>VLOOKUP(B27,[1]CDRatio!$B$6:$M$51,10,0)</f>
        <v>18360.099999999999</v>
      </c>
      <c r="S27" s="10">
        <f t="shared" si="3"/>
        <v>286.34999999999854</v>
      </c>
      <c r="T27" s="10">
        <f t="shared" si="4"/>
        <v>-636.68999999999869</v>
      </c>
    </row>
    <row r="28" spans="1:249" s="3" customFormat="1" x14ac:dyDescent="0.25">
      <c r="A28" s="12">
        <v>20</v>
      </c>
      <c r="B28" s="6" t="s">
        <v>28</v>
      </c>
      <c r="C28" s="6">
        <v>17</v>
      </c>
      <c r="D28" s="6">
        <v>0</v>
      </c>
      <c r="E28" s="6">
        <v>147.82</v>
      </c>
      <c r="F28" s="6">
        <v>1017.06</v>
      </c>
      <c r="G28" s="56">
        <v>1164.8800000000001</v>
      </c>
      <c r="H28" s="56">
        <v>0</v>
      </c>
      <c r="I28" s="56">
        <v>50.18</v>
      </c>
      <c r="J28" s="56">
        <v>687.14</v>
      </c>
      <c r="K28" s="56">
        <v>737.32</v>
      </c>
      <c r="L28" s="56">
        <v>0</v>
      </c>
      <c r="M28" s="56">
        <f t="shared" si="9"/>
        <v>737.32</v>
      </c>
      <c r="N28" s="36">
        <f t="shared" si="1"/>
        <v>0.63295790124304652</v>
      </c>
      <c r="O28" s="44">
        <f>VLOOKUP(B28,[1]CDRatio!$B$6:$N$58,13,0)</f>
        <v>0.64803773095062966</v>
      </c>
      <c r="P28" s="45">
        <f t="shared" si="2"/>
        <v>-1.5079829707583148</v>
      </c>
      <c r="Q28" s="40">
        <f>VLOOKUP(B28,[1]CDRatio!$B$6:$M$51,6,0)</f>
        <v>1155.55</v>
      </c>
      <c r="R28" s="10">
        <f>VLOOKUP(B28,[1]CDRatio!$B$6:$M$51,10,0)</f>
        <v>748.84</v>
      </c>
      <c r="S28" s="10">
        <f t="shared" si="3"/>
        <v>9.3300000000001546</v>
      </c>
      <c r="T28" s="10">
        <f t="shared" si="4"/>
        <v>-11.519999999999982</v>
      </c>
    </row>
    <row r="29" spans="1:249" s="3" customFormat="1" x14ac:dyDescent="0.25">
      <c r="A29" s="12">
        <v>21</v>
      </c>
      <c r="B29" s="6" t="s">
        <v>29</v>
      </c>
      <c r="C29" s="6">
        <v>12</v>
      </c>
      <c r="D29" s="6">
        <v>0</v>
      </c>
      <c r="E29" s="6">
        <v>0</v>
      </c>
      <c r="F29" s="6">
        <v>768.94</v>
      </c>
      <c r="G29" s="56">
        <v>768.94</v>
      </c>
      <c r="H29" s="56">
        <v>0</v>
      </c>
      <c r="I29" s="56">
        <v>0</v>
      </c>
      <c r="J29" s="56">
        <v>474.64</v>
      </c>
      <c r="K29" s="56">
        <v>474.64</v>
      </c>
      <c r="L29" s="56">
        <v>0</v>
      </c>
      <c r="M29" s="56">
        <f t="shared" si="9"/>
        <v>474.64</v>
      </c>
      <c r="N29" s="36">
        <f t="shared" si="1"/>
        <v>0.61726532629333886</v>
      </c>
      <c r="O29" s="44">
        <f>VLOOKUP(B29,[1]CDRatio!$B$6:$N$58,13,0)</f>
        <v>0.36738965952080704</v>
      </c>
      <c r="P29" s="45">
        <f t="shared" si="2"/>
        <v>24.987566677253181</v>
      </c>
      <c r="Q29" s="40">
        <f>VLOOKUP(B29,[1]CDRatio!$B$6:$M$51,6,0)</f>
        <v>793</v>
      </c>
      <c r="R29" s="10">
        <f>VLOOKUP(B29,[1]CDRatio!$B$6:$M$51,10,0)</f>
        <v>291.33999999999997</v>
      </c>
      <c r="S29" s="10">
        <f t="shared" si="3"/>
        <v>-24.059999999999945</v>
      </c>
      <c r="T29" s="10">
        <f t="shared" si="4"/>
        <v>183.3</v>
      </c>
    </row>
    <row r="30" spans="1:249" s="3" customFormat="1" x14ac:dyDescent="0.25">
      <c r="A30" s="12">
        <v>22</v>
      </c>
      <c r="B30" s="6" t="s">
        <v>30</v>
      </c>
      <c r="C30" s="6">
        <v>125</v>
      </c>
      <c r="D30" s="6">
        <v>1169.99</v>
      </c>
      <c r="E30" s="6">
        <v>334.74</v>
      </c>
      <c r="F30" s="6">
        <v>18055.23</v>
      </c>
      <c r="G30" s="56">
        <v>19559.96</v>
      </c>
      <c r="H30" s="56">
        <v>1569.94</v>
      </c>
      <c r="I30" s="56">
        <v>9.1199999999999992</v>
      </c>
      <c r="J30" s="56">
        <v>13721.93</v>
      </c>
      <c r="K30" s="56">
        <v>15300.99</v>
      </c>
      <c r="L30" s="56">
        <v>0</v>
      </c>
      <c r="M30" s="56">
        <f t="shared" si="9"/>
        <v>15300.99</v>
      </c>
      <c r="N30" s="36">
        <f t="shared" si="1"/>
        <v>0.78226080216932958</v>
      </c>
      <c r="O30" s="44">
        <f>VLOOKUP(B30,[1]CDRatio!$B$6:$N$58,13,0)</f>
        <v>0.75774955314829928</v>
      </c>
      <c r="P30" s="45">
        <f t="shared" si="2"/>
        <v>2.4511249021030301</v>
      </c>
      <c r="Q30" s="40">
        <f>VLOOKUP(B30,[1]CDRatio!$B$6:$M$51,6,0)</f>
        <v>18389.77</v>
      </c>
      <c r="R30" s="10">
        <f>VLOOKUP(B30,[1]CDRatio!$B$6:$M$51,10,0)</f>
        <v>13934.84</v>
      </c>
      <c r="S30" s="10">
        <f t="shared" si="3"/>
        <v>1170.1899999999987</v>
      </c>
      <c r="T30" s="10">
        <f t="shared" si="4"/>
        <v>1366.1499999999996</v>
      </c>
    </row>
    <row r="31" spans="1:249" s="3" customFormat="1" x14ac:dyDescent="0.25">
      <c r="A31" s="12">
        <v>23</v>
      </c>
      <c r="B31" s="6" t="s">
        <v>31</v>
      </c>
      <c r="C31" s="6">
        <v>12</v>
      </c>
      <c r="D31" s="6">
        <v>0</v>
      </c>
      <c r="E31" s="6">
        <v>0</v>
      </c>
      <c r="F31" s="6">
        <v>1196.8599999999999</v>
      </c>
      <c r="G31" s="56">
        <v>1196.8599999999999</v>
      </c>
      <c r="H31" s="56">
        <v>0</v>
      </c>
      <c r="I31" s="56">
        <v>0</v>
      </c>
      <c r="J31" s="56">
        <v>527.71</v>
      </c>
      <c r="K31" s="56">
        <v>527.71</v>
      </c>
      <c r="L31" s="56">
        <v>0</v>
      </c>
      <c r="M31" s="56">
        <f t="shared" si="9"/>
        <v>527.71</v>
      </c>
      <c r="N31" s="36">
        <f t="shared" si="1"/>
        <v>0.44091205320588883</v>
      </c>
      <c r="O31" s="44">
        <f>VLOOKUP(B31,[1]CDRatio!$B$6:$N$58,13,0)</f>
        <v>0.46674924583312266</v>
      </c>
      <c r="P31" s="45">
        <f t="shared" si="2"/>
        <v>-2.5837192627233829</v>
      </c>
      <c r="Q31" s="40">
        <f>VLOOKUP(B31,[1]CDRatio!$B$6:$M$51,6,0)</f>
        <v>1186.74</v>
      </c>
      <c r="R31" s="10">
        <f>VLOOKUP(B31,[1]CDRatio!$B$6:$M$51,10,0)</f>
        <v>553.91</v>
      </c>
      <c r="S31" s="10">
        <f t="shared" si="3"/>
        <v>10.119999999999891</v>
      </c>
      <c r="T31" s="10">
        <f t="shared" si="4"/>
        <v>-26.199999999999932</v>
      </c>
    </row>
    <row r="32" spans="1:249" s="3" customFormat="1" x14ac:dyDescent="0.25">
      <c r="A32" s="12">
        <v>24</v>
      </c>
      <c r="B32" s="6" t="s">
        <v>32</v>
      </c>
      <c r="C32" s="6">
        <v>84</v>
      </c>
      <c r="D32" s="6">
        <v>1030</v>
      </c>
      <c r="E32" s="6">
        <v>498.32</v>
      </c>
      <c r="F32" s="6">
        <v>16936.12</v>
      </c>
      <c r="G32" s="56">
        <v>18464.439999999999</v>
      </c>
      <c r="H32" s="56">
        <v>421.24</v>
      </c>
      <c r="I32" s="56">
        <v>163.37</v>
      </c>
      <c r="J32" s="56">
        <v>9522.14</v>
      </c>
      <c r="K32" s="56">
        <v>10106.75</v>
      </c>
      <c r="L32" s="56">
        <v>0</v>
      </c>
      <c r="M32" s="56">
        <f t="shared" si="9"/>
        <v>10106.75</v>
      </c>
      <c r="N32" s="36">
        <f t="shared" si="1"/>
        <v>0.54736293112599144</v>
      </c>
      <c r="O32" s="44">
        <f>VLOOKUP(B32,[1]CDRatio!$B$6:$N$58,13,0)</f>
        <v>0.59092650464212915</v>
      </c>
      <c r="P32" s="45">
        <f t="shared" si="2"/>
        <v>-4.356357351613771</v>
      </c>
      <c r="Q32" s="40">
        <f>VLOOKUP(B32,[1]CDRatio!$B$6:$M$51,6,0)</f>
        <v>17593.22</v>
      </c>
      <c r="R32" s="10">
        <f>VLOOKUP(B32,[1]CDRatio!$B$6:$M$51,10,0)</f>
        <v>10396.299999999999</v>
      </c>
      <c r="S32" s="10">
        <f t="shared" si="3"/>
        <v>871.21999999999753</v>
      </c>
      <c r="T32" s="10">
        <f t="shared" si="4"/>
        <v>-289.54999999999927</v>
      </c>
    </row>
    <row r="33" spans="1:20" s="3" customFormat="1" x14ac:dyDescent="0.25">
      <c r="A33" s="12">
        <v>25</v>
      </c>
      <c r="B33" s="6" t="s">
        <v>33</v>
      </c>
      <c r="C33" s="6">
        <v>46</v>
      </c>
      <c r="D33" s="6">
        <v>8.7200000000000006</v>
      </c>
      <c r="E33" s="6">
        <v>196.62</v>
      </c>
      <c r="F33" s="6">
        <v>1766.9</v>
      </c>
      <c r="G33" s="56">
        <v>1972.24</v>
      </c>
      <c r="H33" s="56">
        <v>17.59</v>
      </c>
      <c r="I33" s="56">
        <v>294.44</v>
      </c>
      <c r="J33" s="56">
        <v>1175.47</v>
      </c>
      <c r="K33" s="56">
        <v>1487.5</v>
      </c>
      <c r="L33" s="56">
        <v>0</v>
      </c>
      <c r="M33" s="56">
        <f t="shared" si="9"/>
        <v>1487.5</v>
      </c>
      <c r="N33" s="36">
        <f t="shared" si="1"/>
        <v>0.75421855352289779</v>
      </c>
      <c r="O33" s="44">
        <f>VLOOKUP(B33,[1]CDRatio!$B$6:$N$58,13,0)</f>
        <v>0.73809249047951153</v>
      </c>
      <c r="P33" s="45">
        <f t="shared" si="2"/>
        <v>1.6126063043386263</v>
      </c>
      <c r="Q33" s="40">
        <f>VLOOKUP(B33,[1]CDRatio!$B$6:$M$51,6,0)</f>
        <v>1993.07</v>
      </c>
      <c r="R33" s="10">
        <f>VLOOKUP(B33,[1]CDRatio!$B$6:$M$51,10,0)</f>
        <v>1471.07</v>
      </c>
      <c r="S33" s="10">
        <f t="shared" si="3"/>
        <v>-20.829999999999927</v>
      </c>
      <c r="T33" s="10">
        <f t="shared" si="4"/>
        <v>16.430000000000064</v>
      </c>
    </row>
    <row r="34" spans="1:20" s="3" customFormat="1" x14ac:dyDescent="0.25">
      <c r="A34" s="12">
        <v>26</v>
      </c>
      <c r="B34" s="6" t="s">
        <v>34</v>
      </c>
      <c r="C34" s="6">
        <v>16</v>
      </c>
      <c r="D34" s="6">
        <v>0</v>
      </c>
      <c r="E34" s="6">
        <v>23.98</v>
      </c>
      <c r="F34" s="6">
        <v>155.18</v>
      </c>
      <c r="G34" s="56">
        <v>179.16</v>
      </c>
      <c r="H34" s="56">
        <v>0</v>
      </c>
      <c r="I34" s="56">
        <v>12.3</v>
      </c>
      <c r="J34" s="56">
        <v>274.58999999999997</v>
      </c>
      <c r="K34" s="56">
        <v>286.89</v>
      </c>
      <c r="L34" s="56">
        <v>0</v>
      </c>
      <c r="M34" s="56">
        <f t="shared" si="9"/>
        <v>286.89</v>
      </c>
      <c r="N34" s="36">
        <f t="shared" si="1"/>
        <v>1.6013060951105158</v>
      </c>
      <c r="O34" s="44">
        <f>VLOOKUP(B34,[1]CDRatio!$B$6:$N$58,13,0)</f>
        <v>2.3303904923599319</v>
      </c>
      <c r="P34" s="45">
        <f t="shared" si="2"/>
        <v>-72.908439724941616</v>
      </c>
      <c r="Q34" s="40">
        <f>VLOOKUP(B34,[1]CDRatio!$B$6:$M$51,6,0)</f>
        <v>117.8</v>
      </c>
      <c r="R34" s="10">
        <f>VLOOKUP(B34,[1]CDRatio!$B$6:$M$51,10,0)</f>
        <v>274.52</v>
      </c>
      <c r="S34" s="10">
        <f t="shared" si="3"/>
        <v>61.36</v>
      </c>
      <c r="T34" s="10">
        <f t="shared" si="4"/>
        <v>12.370000000000005</v>
      </c>
    </row>
    <row r="35" spans="1:20" s="3" customFormat="1" x14ac:dyDescent="0.25">
      <c r="A35" s="12">
        <v>27</v>
      </c>
      <c r="B35" s="6" t="s">
        <v>35</v>
      </c>
      <c r="C35" s="6">
        <v>24</v>
      </c>
      <c r="D35" s="6">
        <v>21.28</v>
      </c>
      <c r="E35" s="6">
        <v>0</v>
      </c>
      <c r="F35" s="6">
        <v>3562.8</v>
      </c>
      <c r="G35" s="56">
        <v>3584.08</v>
      </c>
      <c r="H35" s="56">
        <v>6.76</v>
      </c>
      <c r="I35" s="56">
        <v>0</v>
      </c>
      <c r="J35" s="56">
        <v>2170.6</v>
      </c>
      <c r="K35" s="56">
        <v>2177.36</v>
      </c>
      <c r="L35" s="56">
        <v>997.59</v>
      </c>
      <c r="M35" s="56">
        <f t="shared" si="9"/>
        <v>3174.9500000000003</v>
      </c>
      <c r="N35" s="36">
        <f t="shared" si="1"/>
        <v>0.88584797214347899</v>
      </c>
      <c r="O35" s="44">
        <f>VLOOKUP(B35,[1]CDRatio!$B$6:$N$58,13,0)</f>
        <v>0.90682471203716986</v>
      </c>
      <c r="P35" s="45">
        <f t="shared" si="2"/>
        <v>-2.0976739893690866</v>
      </c>
      <c r="Q35" s="40">
        <f>VLOOKUP(B35,[1]CDRatio!$B$6:$M$51,6,0)</f>
        <v>3553.41</v>
      </c>
      <c r="R35" s="10">
        <f>VLOOKUP(B35,[1]CDRatio!$B$6:$M$51,10,0)</f>
        <v>2272.31</v>
      </c>
      <c r="S35" s="10">
        <f t="shared" si="3"/>
        <v>30.670000000000073</v>
      </c>
      <c r="T35" s="10">
        <f t="shared" si="4"/>
        <v>-94.949999999999818</v>
      </c>
    </row>
    <row r="36" spans="1:20" s="3" customFormat="1" ht="16.5" thickBot="1" x14ac:dyDescent="0.3">
      <c r="A36" s="12">
        <v>28</v>
      </c>
      <c r="B36" s="6" t="s">
        <v>36</v>
      </c>
      <c r="C36" s="6">
        <v>96</v>
      </c>
      <c r="D36" s="6">
        <v>386.84</v>
      </c>
      <c r="E36" s="6">
        <v>351.61</v>
      </c>
      <c r="F36" s="6">
        <v>15757.41</v>
      </c>
      <c r="G36" s="56">
        <v>16495.86</v>
      </c>
      <c r="H36" s="56">
        <v>145.19</v>
      </c>
      <c r="I36" s="56">
        <v>270.39999999999998</v>
      </c>
      <c r="J36" s="56">
        <v>5421.53</v>
      </c>
      <c r="K36" s="56">
        <v>5837.12</v>
      </c>
      <c r="L36" s="56">
        <v>0</v>
      </c>
      <c r="M36" s="56">
        <f t="shared" si="9"/>
        <v>5837.12</v>
      </c>
      <c r="N36" s="36">
        <f t="shared" si="1"/>
        <v>0.35385363357836447</v>
      </c>
      <c r="O36" s="44">
        <v>0</v>
      </c>
      <c r="P36" s="45">
        <f t="shared" si="2"/>
        <v>35.385363357836447</v>
      </c>
      <c r="Q36" s="40">
        <v>0</v>
      </c>
      <c r="R36" s="10">
        <v>0</v>
      </c>
      <c r="S36" s="10">
        <f t="shared" si="3"/>
        <v>16495.86</v>
      </c>
      <c r="T36" s="10">
        <f t="shared" si="4"/>
        <v>5837.12</v>
      </c>
    </row>
    <row r="37" spans="1:20" s="5" customFormat="1" ht="16.5" thickBot="1" x14ac:dyDescent="0.3">
      <c r="A37" s="13"/>
      <c r="B37" s="14" t="s">
        <v>37</v>
      </c>
      <c r="C37" s="14">
        <v>3116</v>
      </c>
      <c r="D37" s="14">
        <v>13140.06</v>
      </c>
      <c r="E37" s="15">
        <v>32387.57</v>
      </c>
      <c r="F37" s="14">
        <v>391566.62</v>
      </c>
      <c r="G37" s="61">
        <f>SUM(G21:G36)</f>
        <v>418094.24999999994</v>
      </c>
      <c r="H37" s="61">
        <f t="shared" ref="H37:M37" si="10">SUM(H21:H36)</f>
        <v>22099.699999999997</v>
      </c>
      <c r="I37" s="61">
        <f t="shared" si="10"/>
        <v>34464.680000000015</v>
      </c>
      <c r="J37" s="61">
        <f t="shared" si="10"/>
        <v>291471.8600000001</v>
      </c>
      <c r="K37" s="61">
        <f t="shared" si="10"/>
        <v>348036.24</v>
      </c>
      <c r="L37" s="61">
        <f t="shared" si="10"/>
        <v>2644.48</v>
      </c>
      <c r="M37" s="61">
        <f t="shared" si="10"/>
        <v>350680.72000000003</v>
      </c>
      <c r="N37" s="52">
        <f t="shared" si="1"/>
        <v>0.83875996859559798</v>
      </c>
      <c r="O37" s="53">
        <f>VLOOKUP(B37,[1]CDRatio!$B$6:$N$58,13,0)</f>
        <v>0.8610731410982152</v>
      </c>
      <c r="P37" s="54">
        <f t="shared" si="2"/>
        <v>-2.2313172502617218</v>
      </c>
      <c r="Q37" s="41">
        <f>VLOOKUP(B37,[1]CDRatio!$B$6:$M$51,6,0)</f>
        <v>396650.72999999992</v>
      </c>
      <c r="R37" s="16">
        <f>VLOOKUP(B37,[1]CDRatio!$B$6:$M$51,10,0)</f>
        <v>338396.63</v>
      </c>
      <c r="S37" s="16">
        <f t="shared" si="3"/>
        <v>21443.520000000019</v>
      </c>
      <c r="T37" s="16">
        <f t="shared" si="4"/>
        <v>9639.609999999986</v>
      </c>
    </row>
    <row r="38" spans="1:20" s="5" customFormat="1" ht="16.5" thickBot="1" x14ac:dyDescent="0.3">
      <c r="A38" s="13"/>
      <c r="B38" s="14" t="s">
        <v>38</v>
      </c>
      <c r="C38" s="14">
        <v>13797</v>
      </c>
      <c r="D38" s="14">
        <v>250675.53</v>
      </c>
      <c r="E38" s="15">
        <v>250269.57</v>
      </c>
      <c r="F38" s="14">
        <v>1157801.73</v>
      </c>
      <c r="G38" s="61">
        <f>G20+G37</f>
        <v>1623746.83</v>
      </c>
      <c r="H38" s="61">
        <f t="shared" ref="H38:M38" si="11">H20+H37</f>
        <v>126077.39</v>
      </c>
      <c r="I38" s="61">
        <f t="shared" si="11"/>
        <v>131094.06000000003</v>
      </c>
      <c r="J38" s="61">
        <f t="shared" si="11"/>
        <v>611970.09000000008</v>
      </c>
      <c r="K38" s="61">
        <f t="shared" si="11"/>
        <v>869141.54</v>
      </c>
      <c r="L38" s="61">
        <f t="shared" si="11"/>
        <v>71531.87999999999</v>
      </c>
      <c r="M38" s="61">
        <f t="shared" si="11"/>
        <v>940673.41999999993</v>
      </c>
      <c r="N38" s="52">
        <f t="shared" si="1"/>
        <v>0.57932271375088684</v>
      </c>
      <c r="O38" s="53">
        <f>VLOOKUP(B38,[1]CDRatio!$B$6:$N$58,13,0)</f>
        <v>0.58500392642031407</v>
      </c>
      <c r="P38" s="54">
        <f t="shared" si="2"/>
        <v>-0.56812126694272269</v>
      </c>
      <c r="Q38" s="41">
        <f>VLOOKUP(B38,[1]CDRatio!$B$6:$M$51,6,0)</f>
        <v>1578880.8900000001</v>
      </c>
      <c r="R38" s="16">
        <f>VLOOKUP(B38,[1]CDRatio!$B$6:$M$51,10,0)</f>
        <v>848206.71</v>
      </c>
      <c r="S38" s="16">
        <f t="shared" si="3"/>
        <v>44865.939999999944</v>
      </c>
      <c r="T38" s="16">
        <f t="shared" si="4"/>
        <v>20934.830000000075</v>
      </c>
    </row>
    <row r="39" spans="1:20" s="3" customFormat="1" x14ac:dyDescent="0.25">
      <c r="A39" s="12">
        <v>29</v>
      </c>
      <c r="B39" s="6" t="s">
        <v>39</v>
      </c>
      <c r="C39" s="6">
        <v>1362</v>
      </c>
      <c r="D39" s="6">
        <v>24295.71</v>
      </c>
      <c r="E39" s="6">
        <v>7196.77</v>
      </c>
      <c r="F39" s="6">
        <v>5065.53</v>
      </c>
      <c r="G39" s="56">
        <v>36558.01</v>
      </c>
      <c r="H39" s="56">
        <v>20032.04</v>
      </c>
      <c r="I39" s="56">
        <v>4695.41</v>
      </c>
      <c r="J39" s="56">
        <v>1333.47</v>
      </c>
      <c r="K39" s="56">
        <v>26060.92</v>
      </c>
      <c r="L39" s="56">
        <v>0</v>
      </c>
      <c r="M39" s="56">
        <f t="shared" ref="M39:M41" si="12">K39+L39</f>
        <v>26060.92</v>
      </c>
      <c r="N39" s="36">
        <f t="shared" si="1"/>
        <v>0.71286484138496586</v>
      </c>
      <c r="O39" s="46">
        <v>0.71138819585336499</v>
      </c>
      <c r="P39" s="45">
        <f t="shared" si="2"/>
        <v>0.14766455316008731</v>
      </c>
      <c r="Q39" s="40">
        <v>36045.129999999997</v>
      </c>
      <c r="R39" s="10">
        <v>25642.080000000002</v>
      </c>
      <c r="S39" s="10">
        <f t="shared" si="3"/>
        <v>512.88000000000466</v>
      </c>
      <c r="T39" s="10">
        <f t="shared" si="4"/>
        <v>418.83999999999651</v>
      </c>
    </row>
    <row r="40" spans="1:20" s="3" customFormat="1" x14ac:dyDescent="0.25">
      <c r="A40" s="12">
        <v>30</v>
      </c>
      <c r="B40" s="6" t="s">
        <v>40</v>
      </c>
      <c r="C40" s="6">
        <v>2014</v>
      </c>
      <c r="D40" s="6">
        <v>49027.87</v>
      </c>
      <c r="E40" s="6">
        <v>7658.42</v>
      </c>
      <c r="F40" s="6">
        <v>7626.36</v>
      </c>
      <c r="G40" s="56">
        <v>64312.65</v>
      </c>
      <c r="H40" s="56">
        <v>24486.880000000001</v>
      </c>
      <c r="I40" s="56">
        <v>3449.92</v>
      </c>
      <c r="J40" s="56">
        <v>3071.34</v>
      </c>
      <c r="K40" s="56">
        <v>31008.14</v>
      </c>
      <c r="L40" s="56">
        <v>0</v>
      </c>
      <c r="M40" s="56">
        <f t="shared" si="12"/>
        <v>31008.14</v>
      </c>
      <c r="N40" s="36">
        <f t="shared" si="1"/>
        <v>0.48214682492480093</v>
      </c>
      <c r="O40" s="47">
        <v>0.4744659224995294</v>
      </c>
      <c r="P40" s="45">
        <f t="shared" si="2"/>
        <v>0.76809024252715297</v>
      </c>
      <c r="Q40" s="40">
        <v>62739.49</v>
      </c>
      <c r="R40" s="10">
        <v>29767.75</v>
      </c>
      <c r="S40" s="10">
        <f t="shared" si="3"/>
        <v>1573.1600000000035</v>
      </c>
      <c r="T40" s="10">
        <f t="shared" si="4"/>
        <v>1240.3899999999994</v>
      </c>
    </row>
    <row r="41" spans="1:20" s="3" customFormat="1" ht="16.5" thickBot="1" x14ac:dyDescent="0.3">
      <c r="A41" s="12">
        <v>31</v>
      </c>
      <c r="B41" s="6" t="s">
        <v>41</v>
      </c>
      <c r="C41" s="6">
        <v>962</v>
      </c>
      <c r="D41" s="6">
        <v>16431.88</v>
      </c>
      <c r="E41" s="6">
        <v>5927.06</v>
      </c>
      <c r="F41" s="6">
        <v>4783.88</v>
      </c>
      <c r="G41" s="56">
        <v>27142.82</v>
      </c>
      <c r="H41" s="56">
        <v>12723.56</v>
      </c>
      <c r="I41" s="56">
        <v>6349.69</v>
      </c>
      <c r="J41" s="56">
        <v>1348.82</v>
      </c>
      <c r="K41" s="56">
        <v>20422.07</v>
      </c>
      <c r="L41" s="56">
        <v>0</v>
      </c>
      <c r="M41" s="56">
        <f t="shared" si="12"/>
        <v>20422.07</v>
      </c>
      <c r="N41" s="36">
        <f t="shared" si="1"/>
        <v>0.75239308222211254</v>
      </c>
      <c r="O41" s="44">
        <f>VLOOKUP(B41,[1]CDRatio!$B$6:$N$58,13,0)</f>
        <v>0.74596057457328147</v>
      </c>
      <c r="P41" s="45">
        <f t="shared" si="2"/>
        <v>0.64325076488310762</v>
      </c>
      <c r="Q41" s="40">
        <f>VLOOKUP(B41,[1]CDRatio!$B$6:$M$51,6,0)</f>
        <v>26475.3</v>
      </c>
      <c r="R41" s="10">
        <f>VLOOKUP(B41,[1]CDRatio!$B$6:$M$51,10,0)</f>
        <v>19749.53</v>
      </c>
      <c r="S41" s="10">
        <f t="shared" si="3"/>
        <v>667.52000000000044</v>
      </c>
      <c r="T41" s="10">
        <f t="shared" si="4"/>
        <v>672.54000000000087</v>
      </c>
    </row>
    <row r="42" spans="1:20" s="5" customFormat="1" ht="16.5" thickBot="1" x14ac:dyDescent="0.3">
      <c r="A42" s="13"/>
      <c r="B42" s="14" t="s">
        <v>42</v>
      </c>
      <c r="C42" s="14">
        <v>4338</v>
      </c>
      <c r="D42" s="14">
        <v>89755.46</v>
      </c>
      <c r="E42" s="15">
        <v>20782.25</v>
      </c>
      <c r="F42" s="14">
        <v>17475.77</v>
      </c>
      <c r="G42" s="61">
        <f>SUM(G39:G41)</f>
        <v>128013.48000000001</v>
      </c>
      <c r="H42" s="61">
        <f t="shared" ref="H42:M42" si="13">SUM(H39:H41)</f>
        <v>57242.479999999996</v>
      </c>
      <c r="I42" s="61">
        <f t="shared" si="13"/>
        <v>14495.02</v>
      </c>
      <c r="J42" s="61">
        <f t="shared" si="13"/>
        <v>5753.63</v>
      </c>
      <c r="K42" s="61">
        <f t="shared" si="13"/>
        <v>77491.13</v>
      </c>
      <c r="L42" s="61">
        <f t="shared" si="13"/>
        <v>0</v>
      </c>
      <c r="M42" s="61">
        <f t="shared" si="13"/>
        <v>77491.13</v>
      </c>
      <c r="N42" s="52">
        <f t="shared" si="1"/>
        <v>0.60533570370870315</v>
      </c>
      <c r="O42" s="53">
        <f>VLOOKUP(B42,[1]CDRatio!$B$6:$N$58,13,0)</f>
        <v>0.60002720742596671</v>
      </c>
      <c r="P42" s="54">
        <f t="shared" si="2"/>
        <v>0.53084962827364413</v>
      </c>
      <c r="Q42" s="41">
        <f>VLOOKUP(B42,[1]CDRatio!$B$6:$M$51,6,0)</f>
        <v>125259.92</v>
      </c>
      <c r="R42" s="16">
        <f>VLOOKUP(B42,[1]CDRatio!$B$6:$M$51,10,0)</f>
        <v>75159.360000000001</v>
      </c>
      <c r="S42" s="16">
        <f t="shared" si="3"/>
        <v>2753.5600000000122</v>
      </c>
      <c r="T42" s="16">
        <f t="shared" si="4"/>
        <v>2331.7700000000041</v>
      </c>
    </row>
    <row r="43" spans="1:20" s="5" customFormat="1" ht="16.5" thickBot="1" x14ac:dyDescent="0.3">
      <c r="A43" s="13"/>
      <c r="B43" s="14" t="s">
        <v>43</v>
      </c>
      <c r="C43" s="14">
        <v>18135</v>
      </c>
      <c r="D43" s="14">
        <v>340430.99</v>
      </c>
      <c r="E43" s="15">
        <v>271051.82</v>
      </c>
      <c r="F43" s="14">
        <v>1175277.5</v>
      </c>
      <c r="G43" s="61">
        <f>G38+G42</f>
        <v>1751760.31</v>
      </c>
      <c r="H43" s="61">
        <f t="shared" ref="H43:M43" si="14">H38+H42</f>
        <v>183319.87</v>
      </c>
      <c r="I43" s="61">
        <f t="shared" si="14"/>
        <v>145589.08000000002</v>
      </c>
      <c r="J43" s="61">
        <f t="shared" si="14"/>
        <v>617723.72000000009</v>
      </c>
      <c r="K43" s="61">
        <f t="shared" si="14"/>
        <v>946632.67</v>
      </c>
      <c r="L43" s="61">
        <f t="shared" si="14"/>
        <v>71531.87999999999</v>
      </c>
      <c r="M43" s="61">
        <f t="shared" si="14"/>
        <v>1018164.5499999999</v>
      </c>
      <c r="N43" s="52">
        <f t="shared" si="1"/>
        <v>0.58122366638161804</v>
      </c>
      <c r="O43" s="53">
        <f>VLOOKUP(B43,[1]CDRatio!$B$6:$N$58,13,0)</f>
        <v>0.58610818668206166</v>
      </c>
      <c r="P43" s="54">
        <f t="shared" si="2"/>
        <v>-0.48845203004436177</v>
      </c>
      <c r="Q43" s="41">
        <f>VLOOKUP(B43,[1]CDRatio!$B$6:$M$51,6,0)</f>
        <v>1704140.81</v>
      </c>
      <c r="R43" s="16">
        <f>VLOOKUP(B43,[1]CDRatio!$B$6:$M$51,10,0)</f>
        <v>923366.07</v>
      </c>
      <c r="S43" s="16">
        <f t="shared" si="3"/>
        <v>47619.5</v>
      </c>
      <c r="T43" s="16">
        <f t="shared" si="4"/>
        <v>23266.600000000093</v>
      </c>
    </row>
    <row r="44" spans="1:20" s="3" customFormat="1" x14ac:dyDescent="0.25">
      <c r="A44" s="12">
        <v>32</v>
      </c>
      <c r="B44" s="6" t="s">
        <v>44</v>
      </c>
      <c r="C44" s="6">
        <v>1370</v>
      </c>
      <c r="D44" s="6">
        <v>6830.19</v>
      </c>
      <c r="E44" s="6">
        <v>8772.9</v>
      </c>
      <c r="F44" s="6">
        <v>18800.64</v>
      </c>
      <c r="G44" s="56">
        <v>34403.730000000003</v>
      </c>
      <c r="H44" s="56">
        <v>5177.45</v>
      </c>
      <c r="I44" s="56">
        <v>6247.9</v>
      </c>
      <c r="J44" s="56">
        <v>16457.060000000001</v>
      </c>
      <c r="K44" s="56">
        <v>27882.41</v>
      </c>
      <c r="L44" s="56">
        <v>0</v>
      </c>
      <c r="M44" s="56">
        <f t="shared" ref="M44:M57" si="15">K44+L44</f>
        <v>27882.41</v>
      </c>
      <c r="N44" s="36">
        <f t="shared" si="1"/>
        <v>0.81044729742966815</v>
      </c>
      <c r="O44" s="44">
        <f>VLOOKUP(B44,[1]CDRatio!$B$6:$N$58,13,0)</f>
        <v>0.7969265772362889</v>
      </c>
      <c r="P44" s="45">
        <f t="shared" si="2"/>
        <v>1.3520720193379243</v>
      </c>
      <c r="Q44" s="40">
        <f>VLOOKUP(B44,[1]CDRatio!$B$6:$M$51,6,0)</f>
        <v>34774.910000000003</v>
      </c>
      <c r="R44" s="10">
        <f>VLOOKUP(B44,[1]CDRatio!$B$6:$M$51,10,0)</f>
        <v>27713.05</v>
      </c>
      <c r="S44" s="10">
        <f t="shared" si="3"/>
        <v>-371.18000000000029</v>
      </c>
      <c r="T44" s="10">
        <f t="shared" si="4"/>
        <v>169.36000000000058</v>
      </c>
    </row>
    <row r="45" spans="1:20" s="3" customFormat="1" ht="16.5" thickBot="1" x14ac:dyDescent="0.3">
      <c r="A45" s="12">
        <v>33</v>
      </c>
      <c r="B45" s="6" t="s">
        <v>45</v>
      </c>
      <c r="C45" s="6">
        <v>323</v>
      </c>
      <c r="D45" s="6">
        <v>2.85</v>
      </c>
      <c r="E45" s="6">
        <v>3.85</v>
      </c>
      <c r="F45" s="6">
        <v>2.48</v>
      </c>
      <c r="G45" s="56">
        <v>9.18</v>
      </c>
      <c r="H45" s="56">
        <v>1705.82</v>
      </c>
      <c r="I45" s="56">
        <v>652.38</v>
      </c>
      <c r="J45" s="56">
        <v>292.23</v>
      </c>
      <c r="K45" s="56">
        <v>2650.43</v>
      </c>
      <c r="L45" s="56">
        <v>0</v>
      </c>
      <c r="M45" s="56">
        <f t="shared" si="15"/>
        <v>2650.43</v>
      </c>
      <c r="N45" s="36">
        <f t="shared" si="1"/>
        <v>288.71786492374724</v>
      </c>
      <c r="O45" s="44">
        <f>VLOOKUP(B45,[1]CDRatio!$B$6:$N$58,13,0)</f>
        <v>296.9204545454545</v>
      </c>
      <c r="P45" s="45">
        <f t="shared" si="2"/>
        <v>-820.25896217072614</v>
      </c>
      <c r="Q45" s="40">
        <f>VLOOKUP(B45,[1]CDRatio!$B$6:$M$51,6,0)</f>
        <v>8.8000000000000007</v>
      </c>
      <c r="R45" s="10">
        <f>VLOOKUP(B45,[1]CDRatio!$B$6:$M$51,10,0)</f>
        <v>2612.9</v>
      </c>
      <c r="S45" s="10">
        <f t="shared" si="3"/>
        <v>0.37999999999999901</v>
      </c>
      <c r="T45" s="10">
        <f t="shared" si="4"/>
        <v>37.529999999999745</v>
      </c>
    </row>
    <row r="46" spans="1:20" s="5" customFormat="1" ht="16.5" thickBot="1" x14ac:dyDescent="0.3">
      <c r="A46" s="13"/>
      <c r="B46" s="14" t="s">
        <v>46</v>
      </c>
      <c r="C46" s="14">
        <v>1693</v>
      </c>
      <c r="D46" s="14">
        <v>6833.04</v>
      </c>
      <c r="E46" s="15">
        <v>8776.75</v>
      </c>
      <c r="F46" s="14">
        <v>18803.12</v>
      </c>
      <c r="G46" s="61">
        <f>SUM(G44:G45)</f>
        <v>34412.910000000003</v>
      </c>
      <c r="H46" s="61">
        <f t="shared" ref="H46:M46" si="16">SUM(H44:H45)</f>
        <v>6883.2699999999995</v>
      </c>
      <c r="I46" s="61">
        <f t="shared" si="16"/>
        <v>6900.28</v>
      </c>
      <c r="J46" s="61">
        <f t="shared" si="16"/>
        <v>16749.29</v>
      </c>
      <c r="K46" s="61">
        <f t="shared" si="16"/>
        <v>30532.84</v>
      </c>
      <c r="L46" s="61">
        <f t="shared" si="16"/>
        <v>0</v>
      </c>
      <c r="M46" s="61">
        <f t="shared" si="16"/>
        <v>30532.84</v>
      </c>
      <c r="N46" s="52">
        <f t="shared" si="1"/>
        <v>0.88724958162503542</v>
      </c>
      <c r="O46" s="44">
        <f>VLOOKUP(B46,[1]CDRatio!$B$6:$N$58,13,0)</f>
        <v>0.87184345775651861</v>
      </c>
      <c r="P46" s="45">
        <f t="shared" si="2"/>
        <v>1.5406123868516808</v>
      </c>
      <c r="Q46" s="41">
        <f>VLOOKUP(B46,[1]CDRatio!$B$6:$M$51,6,0)</f>
        <v>34783.710000000006</v>
      </c>
      <c r="R46" s="16">
        <f>VLOOKUP(B46,[1]CDRatio!$B$6:$M$51,10,0)</f>
        <v>30325.95</v>
      </c>
      <c r="S46" s="16">
        <f t="shared" si="3"/>
        <v>-370.80000000000291</v>
      </c>
      <c r="T46" s="16">
        <f t="shared" si="4"/>
        <v>206.88999999999942</v>
      </c>
    </row>
    <row r="47" spans="1:20" s="3" customFormat="1" x14ac:dyDescent="0.25">
      <c r="A47" s="12">
        <v>34</v>
      </c>
      <c r="B47" s="6" t="s">
        <v>47</v>
      </c>
      <c r="C47" s="6">
        <v>101</v>
      </c>
      <c r="D47" s="6">
        <v>5.78</v>
      </c>
      <c r="E47" s="6">
        <v>13.15</v>
      </c>
      <c r="F47" s="6">
        <v>3338.97</v>
      </c>
      <c r="G47" s="56">
        <v>3357.9</v>
      </c>
      <c r="H47" s="56">
        <v>224.14</v>
      </c>
      <c r="I47" s="56">
        <v>371.47</v>
      </c>
      <c r="J47" s="56">
        <v>2249.71</v>
      </c>
      <c r="K47" s="56">
        <v>2845.32</v>
      </c>
      <c r="L47" s="56">
        <v>0</v>
      </c>
      <c r="M47" s="56">
        <f t="shared" si="15"/>
        <v>2845.32</v>
      </c>
      <c r="N47" s="36">
        <f t="shared" si="1"/>
        <v>0.84735102296077913</v>
      </c>
      <c r="O47" s="44">
        <f>VLOOKUP(B47,[1]CDRatio!$B$6:$N$58,13,0)</f>
        <v>0.82800933869307314</v>
      </c>
      <c r="P47" s="45">
        <f t="shared" si="2"/>
        <v>1.9341684267705994</v>
      </c>
      <c r="Q47" s="40">
        <f>VLOOKUP(B47,[1]CDRatio!$B$6:$M$51,6,0)</f>
        <v>3263.84</v>
      </c>
      <c r="R47" s="10">
        <f>VLOOKUP(B47,[1]CDRatio!$B$6:$M$51,10,0)</f>
        <v>2702.49</v>
      </c>
      <c r="S47" s="10">
        <f t="shared" si="3"/>
        <v>94.059999999999945</v>
      </c>
      <c r="T47" s="10">
        <f t="shared" si="4"/>
        <v>142.83000000000038</v>
      </c>
    </row>
    <row r="48" spans="1:20" s="3" customFormat="1" x14ac:dyDescent="0.25">
      <c r="A48" s="12">
        <v>35</v>
      </c>
      <c r="B48" s="6" t="s">
        <v>48</v>
      </c>
      <c r="C48" s="6">
        <v>15</v>
      </c>
      <c r="D48" s="6">
        <v>0</v>
      </c>
      <c r="E48" s="6">
        <v>0</v>
      </c>
      <c r="F48" s="6">
        <v>629.95000000000005</v>
      </c>
      <c r="G48" s="56">
        <v>629.95000000000005</v>
      </c>
      <c r="H48" s="56">
        <v>0</v>
      </c>
      <c r="I48" s="56">
        <v>7.88</v>
      </c>
      <c r="J48" s="56">
        <v>334.1</v>
      </c>
      <c r="K48" s="56">
        <v>341.98</v>
      </c>
      <c r="L48" s="56">
        <v>0</v>
      </c>
      <c r="M48" s="56">
        <f t="shared" si="15"/>
        <v>341.98</v>
      </c>
      <c r="N48" s="36">
        <f t="shared" si="1"/>
        <v>0.54286848162552581</v>
      </c>
      <c r="O48" s="44">
        <f>VLOOKUP(B48,[1]CDRatio!$B$6:$N$58,13,0)</f>
        <v>0.50585855316394235</v>
      </c>
      <c r="P48" s="45">
        <f t="shared" si="2"/>
        <v>3.7009928461583463</v>
      </c>
      <c r="Q48" s="40">
        <f>VLOOKUP(B48,[1]CDRatio!$B$6:$M$51,6,0)</f>
        <v>617.9</v>
      </c>
      <c r="R48" s="10">
        <f>VLOOKUP(B48,[1]CDRatio!$B$6:$M$51,10,0)</f>
        <v>312.57</v>
      </c>
      <c r="S48" s="10">
        <f t="shared" si="3"/>
        <v>12.050000000000068</v>
      </c>
      <c r="T48" s="10">
        <f t="shared" si="4"/>
        <v>29.410000000000025</v>
      </c>
    </row>
    <row r="49" spans="1:20" s="3" customFormat="1" x14ac:dyDescent="0.25">
      <c r="A49" s="12">
        <v>36</v>
      </c>
      <c r="B49" s="6" t="s">
        <v>49</v>
      </c>
      <c r="C49" s="6">
        <v>37</v>
      </c>
      <c r="D49" s="6">
        <v>0.89</v>
      </c>
      <c r="E49" s="6">
        <v>15.06</v>
      </c>
      <c r="F49" s="6">
        <v>1660.38</v>
      </c>
      <c r="G49" s="56">
        <v>1676.33</v>
      </c>
      <c r="H49" s="56">
        <v>635.87</v>
      </c>
      <c r="I49" s="56">
        <v>68.31</v>
      </c>
      <c r="J49" s="56">
        <v>663.02</v>
      </c>
      <c r="K49" s="56">
        <v>1367.2</v>
      </c>
      <c r="L49" s="56">
        <v>0</v>
      </c>
      <c r="M49" s="56">
        <f t="shared" si="15"/>
        <v>1367.2</v>
      </c>
      <c r="N49" s="36">
        <f t="shared" si="1"/>
        <v>0.81559120220958892</v>
      </c>
      <c r="O49" s="44">
        <f>VLOOKUP(B49,[1]CDRatio!$B$6:$N$58,13,0)</f>
        <v>0.93497594204465584</v>
      </c>
      <c r="P49" s="45">
        <f t="shared" si="2"/>
        <v>-11.938473983506693</v>
      </c>
      <c r="Q49" s="40">
        <f>VLOOKUP(B49,[1]CDRatio!$B$6:$M$51,6,0)</f>
        <v>1479.76</v>
      </c>
      <c r="R49" s="10">
        <f>VLOOKUP(B49,[1]CDRatio!$B$6:$M$51,10,0)</f>
        <v>1383.54</v>
      </c>
      <c r="S49" s="10">
        <f t="shared" si="3"/>
        <v>196.56999999999994</v>
      </c>
      <c r="T49" s="10">
        <f t="shared" si="4"/>
        <v>-16.339999999999918</v>
      </c>
    </row>
    <row r="50" spans="1:20" s="3" customFormat="1" x14ac:dyDescent="0.25">
      <c r="A50" s="12">
        <v>37</v>
      </c>
      <c r="B50" s="6" t="s">
        <v>50</v>
      </c>
      <c r="C50" s="6">
        <v>60</v>
      </c>
      <c r="D50" s="6">
        <v>46.9</v>
      </c>
      <c r="E50" s="6">
        <v>64.19</v>
      </c>
      <c r="F50" s="6">
        <v>1599.41</v>
      </c>
      <c r="G50" s="56">
        <v>1710.5</v>
      </c>
      <c r="H50" s="56">
        <v>302.37</v>
      </c>
      <c r="I50" s="56">
        <v>150.19</v>
      </c>
      <c r="J50" s="56">
        <v>1625.87</v>
      </c>
      <c r="K50" s="56">
        <v>2078.4299999999998</v>
      </c>
      <c r="L50" s="56">
        <v>0</v>
      </c>
      <c r="M50" s="56">
        <f t="shared" si="15"/>
        <v>2078.4299999999998</v>
      </c>
      <c r="N50" s="36">
        <f t="shared" si="1"/>
        <v>1.2151008477053493</v>
      </c>
      <c r="O50" s="44">
        <f>VLOOKUP(B50,[1]CDRatio!$B$6:$N$58,13,0)</f>
        <v>1.2876609375962547</v>
      </c>
      <c r="P50" s="45">
        <f t="shared" si="2"/>
        <v>-7.2560089890905344</v>
      </c>
      <c r="Q50" s="40">
        <f>VLOOKUP(B50,[1]CDRatio!$B$6:$M$51,6,0)</f>
        <v>1623.3</v>
      </c>
      <c r="R50" s="10">
        <f>VLOOKUP(B50,[1]CDRatio!$B$6:$M$51,10,0)</f>
        <v>2090.2600000000002</v>
      </c>
      <c r="S50" s="10">
        <f t="shared" si="3"/>
        <v>87.200000000000045</v>
      </c>
      <c r="T50" s="10">
        <f t="shared" si="4"/>
        <v>-11.830000000000382</v>
      </c>
    </row>
    <row r="51" spans="1:20" s="3" customFormat="1" x14ac:dyDescent="0.25">
      <c r="A51" s="12">
        <v>38</v>
      </c>
      <c r="B51" s="6" t="s">
        <v>51</v>
      </c>
      <c r="C51" s="6">
        <v>206</v>
      </c>
      <c r="D51" s="6">
        <v>47.9</v>
      </c>
      <c r="E51" s="6">
        <v>91.03</v>
      </c>
      <c r="F51" s="6">
        <v>3211.34</v>
      </c>
      <c r="G51" s="56">
        <v>3350.27</v>
      </c>
      <c r="H51" s="56">
        <v>1485</v>
      </c>
      <c r="I51" s="56">
        <v>1210.93</v>
      </c>
      <c r="J51" s="56">
        <v>1899.45</v>
      </c>
      <c r="K51" s="56">
        <v>4595.38</v>
      </c>
      <c r="L51" s="56">
        <v>0</v>
      </c>
      <c r="M51" s="56">
        <f t="shared" si="15"/>
        <v>4595.38</v>
      </c>
      <c r="N51" s="36">
        <f t="shared" si="1"/>
        <v>1.3716446734143817</v>
      </c>
      <c r="O51" s="44">
        <f>VLOOKUP(B51,[1]CDRatio!$B$6:$N$58,13,0)</f>
        <v>1.4691240648379051</v>
      </c>
      <c r="P51" s="45">
        <f t="shared" si="2"/>
        <v>-9.7479391423523474</v>
      </c>
      <c r="Q51" s="40">
        <f>VLOOKUP(B51,[1]CDRatio!$B$6:$M$51,6,0)</f>
        <v>3208</v>
      </c>
      <c r="R51" s="10">
        <f>VLOOKUP(B51,[1]CDRatio!$B$6:$M$51,10,0)</f>
        <v>4712.95</v>
      </c>
      <c r="S51" s="10">
        <f t="shared" si="3"/>
        <v>142.26999999999998</v>
      </c>
      <c r="T51" s="10">
        <f t="shared" si="4"/>
        <v>-117.56999999999971</v>
      </c>
    </row>
    <row r="52" spans="1:20" s="3" customFormat="1" x14ac:dyDescent="0.25">
      <c r="A52" s="12">
        <v>39</v>
      </c>
      <c r="B52" s="6" t="s">
        <v>52</v>
      </c>
      <c r="C52" s="6">
        <v>26</v>
      </c>
      <c r="D52" s="6">
        <v>88.6</v>
      </c>
      <c r="E52" s="6">
        <v>438.79</v>
      </c>
      <c r="F52" s="6">
        <v>1531.45</v>
      </c>
      <c r="G52" s="56">
        <v>2058.84</v>
      </c>
      <c r="H52" s="56">
        <v>28.02</v>
      </c>
      <c r="I52" s="56">
        <v>212.35</v>
      </c>
      <c r="J52" s="56">
        <v>1229.51</v>
      </c>
      <c r="K52" s="56">
        <v>1469.88</v>
      </c>
      <c r="L52" s="56">
        <v>476.23</v>
      </c>
      <c r="M52" s="56">
        <f t="shared" si="15"/>
        <v>1946.1100000000001</v>
      </c>
      <c r="N52" s="36">
        <f t="shared" si="1"/>
        <v>0.94524586660449572</v>
      </c>
      <c r="O52" s="44">
        <f>VLOOKUP(B52,[1]CDRatio!$B$6:$N$58,13,0)</f>
        <v>0.86471476808245962</v>
      </c>
      <c r="P52" s="45">
        <f t="shared" si="2"/>
        <v>8.05310985220361</v>
      </c>
      <c r="Q52" s="40">
        <f>VLOOKUP(B52,[1]CDRatio!$B$6:$M$51,6,0)</f>
        <v>2025.72</v>
      </c>
      <c r="R52" s="10">
        <f>VLOOKUP(B52,[1]CDRatio!$B$6:$M$51,10,0)</f>
        <v>1339.52</v>
      </c>
      <c r="S52" s="10">
        <f t="shared" si="3"/>
        <v>33.120000000000118</v>
      </c>
      <c r="T52" s="10">
        <f t="shared" si="4"/>
        <v>130.36000000000013</v>
      </c>
    </row>
    <row r="53" spans="1:20" s="3" customFormat="1" ht="16.5" thickBot="1" x14ac:dyDescent="0.3">
      <c r="A53" s="12">
        <v>40</v>
      </c>
      <c r="B53" s="6" t="s">
        <v>53</v>
      </c>
      <c r="C53" s="6">
        <v>41</v>
      </c>
      <c r="D53" s="6">
        <v>0</v>
      </c>
      <c r="E53" s="6">
        <v>0</v>
      </c>
      <c r="F53" s="6">
        <v>78.040000000000006</v>
      </c>
      <c r="G53" s="56">
        <v>78.040000000000006</v>
      </c>
      <c r="H53" s="56">
        <v>310.77</v>
      </c>
      <c r="I53" s="56">
        <v>0</v>
      </c>
      <c r="J53" s="56">
        <v>81.2</v>
      </c>
      <c r="K53" s="56">
        <v>391.97</v>
      </c>
      <c r="L53" s="56">
        <v>0</v>
      </c>
      <c r="M53" s="56">
        <f t="shared" si="15"/>
        <v>391.97</v>
      </c>
      <c r="N53" s="36">
        <f t="shared" si="1"/>
        <v>5.0226806765761145</v>
      </c>
      <c r="O53" s="44">
        <v>0</v>
      </c>
      <c r="P53" s="45">
        <f t="shared" si="2"/>
        <v>502.26806765761143</v>
      </c>
      <c r="Q53" s="40">
        <v>0</v>
      </c>
      <c r="R53" s="10">
        <v>0</v>
      </c>
      <c r="S53" s="10">
        <f t="shared" si="3"/>
        <v>78.040000000000006</v>
      </c>
      <c r="T53" s="10">
        <f t="shared" si="4"/>
        <v>391.97</v>
      </c>
    </row>
    <row r="54" spans="1:20" s="5" customFormat="1" ht="16.5" thickBot="1" x14ac:dyDescent="0.3">
      <c r="A54" s="13"/>
      <c r="B54" s="14" t="s">
        <v>54</v>
      </c>
      <c r="C54" s="14">
        <v>486</v>
      </c>
      <c r="D54" s="14">
        <v>190.07</v>
      </c>
      <c r="E54" s="15">
        <v>622.22</v>
      </c>
      <c r="F54" s="14">
        <v>12049.54</v>
      </c>
      <c r="G54" s="61">
        <f>SUM(G47:G53)</f>
        <v>12861.830000000002</v>
      </c>
      <c r="H54" s="61">
        <f t="shared" ref="H54:M54" si="17">SUM(H47:H53)</f>
        <v>2986.17</v>
      </c>
      <c r="I54" s="61">
        <f t="shared" si="17"/>
        <v>2021.13</v>
      </c>
      <c r="J54" s="61">
        <f t="shared" si="17"/>
        <v>8082.86</v>
      </c>
      <c r="K54" s="61">
        <f t="shared" si="17"/>
        <v>13090.160000000002</v>
      </c>
      <c r="L54" s="61">
        <f t="shared" si="17"/>
        <v>476.23</v>
      </c>
      <c r="M54" s="61">
        <f t="shared" si="17"/>
        <v>13566.390000000001</v>
      </c>
      <c r="N54" s="52">
        <f t="shared" si="1"/>
        <v>1.0547791410709051</v>
      </c>
      <c r="O54" s="53">
        <f>VLOOKUP(B54,[1]CDRatio!$B$6:$N$58,13,0)</f>
        <v>1.0601513112881105</v>
      </c>
      <c r="P54" s="54">
        <f t="shared" si="2"/>
        <v>-0.53721702172053742</v>
      </c>
      <c r="Q54" s="41">
        <v>12218.519999999999</v>
      </c>
      <c r="R54" s="16">
        <v>12953.480000000001</v>
      </c>
      <c r="S54" s="16">
        <f t="shared" si="3"/>
        <v>643.31000000000313</v>
      </c>
      <c r="T54" s="16">
        <f t="shared" si="4"/>
        <v>136.68000000000029</v>
      </c>
    </row>
    <row r="55" spans="1:20" s="3" customFormat="1" x14ac:dyDescent="0.25">
      <c r="A55" s="12">
        <v>41</v>
      </c>
      <c r="B55" s="6" t="s">
        <v>55</v>
      </c>
      <c r="C55" s="6">
        <v>73</v>
      </c>
      <c r="D55" s="6">
        <v>10.93</v>
      </c>
      <c r="E55" s="6">
        <v>573.54999999999995</v>
      </c>
      <c r="F55" s="6">
        <v>1765.38</v>
      </c>
      <c r="G55" s="56">
        <v>2349.86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f t="shared" si="15"/>
        <v>0</v>
      </c>
      <c r="N55" s="36">
        <f t="shared" si="1"/>
        <v>0</v>
      </c>
      <c r="O55" s="44">
        <f>VLOOKUP(B55,[1]CDRatio!$B$6:$N$58,13,0)</f>
        <v>0</v>
      </c>
      <c r="P55" s="45">
        <f t="shared" si="2"/>
        <v>0</v>
      </c>
      <c r="Q55" s="40">
        <v>2411.85</v>
      </c>
      <c r="R55" s="10">
        <v>0</v>
      </c>
      <c r="S55" s="10">
        <f t="shared" si="3"/>
        <v>-61.989999999999782</v>
      </c>
      <c r="T55" s="10">
        <f t="shared" si="4"/>
        <v>0</v>
      </c>
    </row>
    <row r="56" spans="1:20" s="3" customFormat="1" x14ac:dyDescent="0.25">
      <c r="A56" s="12">
        <v>42</v>
      </c>
      <c r="B56" s="6" t="s">
        <v>56</v>
      </c>
      <c r="C56" s="6">
        <v>29</v>
      </c>
      <c r="D56" s="6">
        <v>0</v>
      </c>
      <c r="E56" s="6">
        <v>1.18</v>
      </c>
      <c r="F56" s="6">
        <v>0.81</v>
      </c>
      <c r="G56" s="56">
        <v>1.99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f t="shared" si="15"/>
        <v>0</v>
      </c>
      <c r="N56" s="36">
        <f t="shared" si="1"/>
        <v>0</v>
      </c>
      <c r="O56" s="44">
        <f>VLOOKUP(B56,[1]CDRatio!$B$6:$N$58,13,0)</f>
        <v>0</v>
      </c>
      <c r="P56" s="45">
        <f t="shared" si="2"/>
        <v>0</v>
      </c>
      <c r="Q56" s="40">
        <v>0</v>
      </c>
      <c r="R56" s="10">
        <v>0</v>
      </c>
      <c r="S56" s="10">
        <f t="shared" si="3"/>
        <v>1.99</v>
      </c>
      <c r="T56" s="10">
        <f t="shared" si="4"/>
        <v>0</v>
      </c>
    </row>
    <row r="57" spans="1:20" s="3" customFormat="1" ht="16.5" thickBot="1" x14ac:dyDescent="0.3">
      <c r="A57" s="17">
        <v>43</v>
      </c>
      <c r="B57" s="18" t="s">
        <v>57</v>
      </c>
      <c r="C57" s="18">
        <v>0</v>
      </c>
      <c r="D57" s="18">
        <v>0</v>
      </c>
      <c r="E57" s="18">
        <v>156.78</v>
      </c>
      <c r="F57" s="18">
        <v>0</v>
      </c>
      <c r="G57" s="60">
        <v>156.78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f t="shared" si="15"/>
        <v>0</v>
      </c>
      <c r="N57" s="36">
        <f t="shared" si="1"/>
        <v>0</v>
      </c>
      <c r="O57" s="44">
        <f>VLOOKUP(B57,[1]CDRatio!$B$6:$N$58,13,0)</f>
        <v>0</v>
      </c>
      <c r="P57" s="45">
        <f t="shared" si="2"/>
        <v>0</v>
      </c>
      <c r="Q57" s="42">
        <v>0</v>
      </c>
      <c r="R57" s="19">
        <v>0</v>
      </c>
      <c r="S57" s="19">
        <f t="shared" si="3"/>
        <v>156.78</v>
      </c>
      <c r="T57" s="19">
        <f t="shared" si="4"/>
        <v>0</v>
      </c>
    </row>
    <row r="58" spans="1:20" s="5" customFormat="1" ht="16.5" thickBot="1" x14ac:dyDescent="0.3">
      <c r="A58" s="13"/>
      <c r="B58" s="14" t="s">
        <v>58</v>
      </c>
      <c r="C58" s="14">
        <v>102</v>
      </c>
      <c r="D58" s="14">
        <v>10.93</v>
      </c>
      <c r="E58" s="15">
        <v>731.51</v>
      </c>
      <c r="F58" s="14">
        <v>1766.19</v>
      </c>
      <c r="G58" s="61">
        <f>SUM(G55:G57)</f>
        <v>2508.63</v>
      </c>
      <c r="H58" s="61">
        <f t="shared" ref="H58:M58" si="18">SUM(H55:H57)</f>
        <v>0</v>
      </c>
      <c r="I58" s="61">
        <f t="shared" si="18"/>
        <v>0</v>
      </c>
      <c r="J58" s="61">
        <f t="shared" si="18"/>
        <v>0</v>
      </c>
      <c r="K58" s="61">
        <f t="shared" si="18"/>
        <v>0</v>
      </c>
      <c r="L58" s="61">
        <f t="shared" si="18"/>
        <v>0</v>
      </c>
      <c r="M58" s="61">
        <f t="shared" si="18"/>
        <v>0</v>
      </c>
      <c r="N58" s="52">
        <f t="shared" si="1"/>
        <v>0</v>
      </c>
      <c r="O58" s="53">
        <f>VLOOKUP(B58,[1]CDRatio!$B$6:$N$58,13,0)</f>
        <v>0</v>
      </c>
      <c r="P58" s="54">
        <f t="shared" si="2"/>
        <v>0</v>
      </c>
      <c r="Q58" s="41">
        <v>2411.85</v>
      </c>
      <c r="R58" s="16">
        <v>0</v>
      </c>
      <c r="S58" s="16">
        <f t="shared" si="3"/>
        <v>96.7800000000002</v>
      </c>
      <c r="T58" s="16">
        <f t="shared" si="4"/>
        <v>0</v>
      </c>
    </row>
    <row r="59" spans="1:20" s="5" customFormat="1" ht="16.5" thickBot="1" x14ac:dyDescent="0.3">
      <c r="A59" s="13"/>
      <c r="B59" s="14" t="s">
        <v>65</v>
      </c>
      <c r="C59" s="14"/>
      <c r="D59" s="14"/>
      <c r="E59" s="15"/>
      <c r="F59" s="14"/>
      <c r="G59" s="61"/>
      <c r="H59" s="61"/>
      <c r="I59" s="61"/>
      <c r="J59" s="61"/>
      <c r="K59" s="61"/>
      <c r="L59" s="61"/>
      <c r="M59" s="61">
        <v>10450.69</v>
      </c>
      <c r="N59" s="52">
        <v>0</v>
      </c>
      <c r="O59" s="53">
        <v>0</v>
      </c>
      <c r="P59" s="54">
        <f t="shared" si="2"/>
        <v>0</v>
      </c>
      <c r="Q59" s="43"/>
      <c r="R59" s="20"/>
      <c r="S59" s="20"/>
      <c r="T59" s="20"/>
    </row>
    <row r="60" spans="1:20" s="5" customFormat="1" ht="16.5" thickBot="1" x14ac:dyDescent="0.3">
      <c r="A60" s="13"/>
      <c r="B60" s="14" t="s">
        <v>59</v>
      </c>
      <c r="C60" s="14">
        <v>20416</v>
      </c>
      <c r="D60" s="14">
        <v>347465.03</v>
      </c>
      <c r="E60" s="15">
        <v>281182.3</v>
      </c>
      <c r="F60" s="14">
        <v>1207896.3500000001</v>
      </c>
      <c r="G60" s="61">
        <f>G43+G46+G54+G58</f>
        <v>1801543.6799999999</v>
      </c>
      <c r="H60" s="61">
        <f t="shared" ref="H60:L60" si="19">H43+H46+H54+H58</f>
        <v>193189.31</v>
      </c>
      <c r="I60" s="61">
        <f t="shared" si="19"/>
        <v>154510.49000000002</v>
      </c>
      <c r="J60" s="61">
        <f t="shared" si="19"/>
        <v>642555.87000000011</v>
      </c>
      <c r="K60" s="61">
        <f t="shared" si="19"/>
        <v>990255.67</v>
      </c>
      <c r="L60" s="61">
        <f t="shared" si="19"/>
        <v>72008.109999999986</v>
      </c>
      <c r="M60" s="61">
        <f>M43+M46+M54+M58+M59</f>
        <v>1072714.4699999997</v>
      </c>
      <c r="N60" s="52">
        <f t="shared" si="1"/>
        <v>0.59544183241785165</v>
      </c>
      <c r="O60" s="53">
        <f>VLOOKUP(B60,[1]CDRatio!$B$6:$N$58,13,0)</f>
        <v>0.60032515434974476</v>
      </c>
      <c r="P60" s="54">
        <f t="shared" si="2"/>
        <v>-0.48833219318931143</v>
      </c>
      <c r="Q60" s="41">
        <v>1753554.8900000001</v>
      </c>
      <c r="R60" s="16">
        <f>R58+R54+R46+R43</f>
        <v>966645.5</v>
      </c>
      <c r="S60" s="16">
        <f t="shared" si="3"/>
        <v>47988.789999999804</v>
      </c>
      <c r="T60" s="16">
        <f t="shared" si="4"/>
        <v>23610.170000000042</v>
      </c>
    </row>
    <row r="62" spans="1:20" hidden="1" x14ac:dyDescent="0.25">
      <c r="J62" s="62" t="s">
        <v>60</v>
      </c>
      <c r="K62" s="62">
        <v>10450.69</v>
      </c>
    </row>
    <row r="63" spans="1:20" hidden="1" x14ac:dyDescent="0.25">
      <c r="J63" s="62" t="s">
        <v>61</v>
      </c>
      <c r="K63" s="62">
        <v>72008.11</v>
      </c>
    </row>
    <row r="64" spans="1:20" hidden="1" x14ac:dyDescent="0.25">
      <c r="K64" s="62">
        <f>K63+K62+K60</f>
        <v>1072714.47</v>
      </c>
      <c r="N64" s="9">
        <f>K64/G60%</f>
        <v>59.544183241785177</v>
      </c>
      <c r="O64" s="9"/>
      <c r="P64" s="9"/>
    </row>
  </sheetData>
  <mergeCells count="5">
    <mergeCell ref="A1:N1"/>
    <mergeCell ref="A2:N2"/>
    <mergeCell ref="A3:N3"/>
    <mergeCell ref="A4:N4"/>
    <mergeCell ref="O4:T4"/>
  </mergeCells>
  <printOptions horizontalCentered="1" verticalCentered="1"/>
  <pageMargins left="0.55118110236220474" right="0.31496062992125984" top="0.11811023622047245" bottom="0.11811023622047245" header="0" footer="0"/>
  <pageSetup paperSize="9" scale="81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CDRatio</vt:lpstr>
      <vt:lpstr>CDRatio (2)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ABC</cp:lastModifiedBy>
  <cp:lastPrinted>2024-11-22T11:34:00Z</cp:lastPrinted>
  <dcterms:created xsi:type="dcterms:W3CDTF">2013-06-28T06:52:05Z</dcterms:created>
  <dcterms:modified xsi:type="dcterms:W3CDTF">2024-11-22T11:34:02Z</dcterms:modified>
</cp:coreProperties>
</file>